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912" yWindow="648" windowWidth="12120" windowHeight="7272" activeTab="1"/>
  </bookViews>
  <sheets>
    <sheet name="LOGO COVER" sheetId="2" r:id="rId1"/>
    <sheet name="OPERATING STATEMENT" sheetId="1" r:id="rId2"/>
  </sheets>
  <definedNames>
    <definedName name="_xlnm.Print_Area" localSheetId="1">'OPERATING STATEMENT'!$A$1:$V$397</definedName>
  </definedNames>
  <calcPr calcId="145621"/>
</workbook>
</file>

<file path=xl/calcChain.xml><?xml version="1.0" encoding="utf-8"?>
<calcChain xmlns="http://schemas.openxmlformats.org/spreadsheetml/2006/main">
  <c r="U390" i="1" l="1"/>
  <c r="S390" i="1"/>
  <c r="U384" i="1"/>
  <c r="S384" i="1"/>
  <c r="U382" i="1"/>
  <c r="S382" i="1"/>
  <c r="U380" i="1"/>
  <c r="S380" i="1"/>
  <c r="U378" i="1"/>
  <c r="S378" i="1"/>
  <c r="U376" i="1"/>
  <c r="S376" i="1"/>
  <c r="U374" i="1"/>
  <c r="S374" i="1"/>
  <c r="U372" i="1"/>
  <c r="S372" i="1"/>
  <c r="U370" i="1"/>
  <c r="S370" i="1"/>
  <c r="U368" i="1"/>
  <c r="S368" i="1"/>
  <c r="U366" i="1"/>
  <c r="S366" i="1"/>
  <c r="U359" i="1"/>
  <c r="U358" i="1"/>
  <c r="U356" i="1"/>
  <c r="U335" i="1"/>
  <c r="U334" i="1"/>
  <c r="U333" i="1"/>
  <c r="U332" i="1"/>
  <c r="U331" i="1"/>
  <c r="U328" i="1"/>
  <c r="U327" i="1"/>
  <c r="U326" i="1"/>
  <c r="U325" i="1"/>
  <c r="U322" i="1"/>
  <c r="U321" i="1"/>
  <c r="U320" i="1"/>
  <c r="U319" i="1"/>
  <c r="U318" i="1"/>
  <c r="U308" i="1"/>
  <c r="U307" i="1"/>
  <c r="U306" i="1"/>
  <c r="U305" i="1"/>
  <c r="U304" i="1"/>
  <c r="U303" i="1"/>
  <c r="U299" i="1"/>
  <c r="U298" i="1"/>
  <c r="U297" i="1"/>
  <c r="U296" i="1"/>
  <c r="U295" i="1"/>
  <c r="U294" i="1"/>
  <c r="U289" i="1"/>
  <c r="U288" i="1"/>
  <c r="U287" i="1"/>
  <c r="U286" i="1"/>
  <c r="U285" i="1"/>
  <c r="U271" i="1"/>
  <c r="U270" i="1"/>
  <c r="U269" i="1"/>
  <c r="U268" i="1"/>
  <c r="U267" i="1"/>
  <c r="U263" i="1"/>
  <c r="U262" i="1"/>
  <c r="U261" i="1"/>
  <c r="U256" i="1"/>
  <c r="U255" i="1"/>
  <c r="U254" i="1"/>
  <c r="U253" i="1"/>
  <c r="U249" i="1"/>
  <c r="U248" i="1"/>
  <c r="U247" i="1"/>
  <c r="U246" i="1"/>
  <c r="T226" i="1"/>
  <c r="T220" i="1"/>
  <c r="T219" i="1"/>
  <c r="T218" i="1"/>
  <c r="T202" i="1"/>
  <c r="T201" i="1"/>
  <c r="T200" i="1"/>
  <c r="T199" i="1"/>
  <c r="T198" i="1"/>
  <c r="T197" i="1"/>
  <c r="T196" i="1"/>
  <c r="T195" i="1"/>
  <c r="T194" i="1"/>
  <c r="T193" i="1"/>
  <c r="T192" i="1"/>
  <c r="T191" i="1"/>
  <c r="T190" i="1"/>
  <c r="T189" i="1"/>
  <c r="T188" i="1"/>
  <c r="T187" i="1"/>
  <c r="T186" i="1"/>
  <c r="T185" i="1"/>
  <c r="T166" i="1"/>
  <c r="T165" i="1"/>
  <c r="T164" i="1"/>
  <c r="T163" i="1"/>
  <c r="T162" i="1"/>
  <c r="T161" i="1"/>
  <c r="T160" i="1"/>
  <c r="T134" i="1"/>
  <c r="T133" i="1"/>
  <c r="T132" i="1"/>
  <c r="T131" i="1"/>
  <c r="T113" i="1"/>
  <c r="T112" i="1"/>
  <c r="T111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82" i="1"/>
  <c r="T81" i="1"/>
  <c r="T80" i="1"/>
  <c r="T79" i="1"/>
  <c r="T78" i="1"/>
  <c r="T71" i="1"/>
  <c r="T70" i="1"/>
  <c r="T69" i="1"/>
  <c r="T68" i="1"/>
  <c r="T18" i="1"/>
  <c r="T17" i="1"/>
  <c r="T16" i="1"/>
  <c r="T15" i="1"/>
  <c r="T14" i="1"/>
  <c r="T13" i="1"/>
  <c r="T7" i="1"/>
  <c r="T6" i="1"/>
  <c r="T5" i="1"/>
  <c r="T4" i="1"/>
  <c r="R359" i="1" l="1"/>
  <c r="O390" i="1"/>
  <c r="N390" i="1"/>
  <c r="N359" i="1"/>
  <c r="M359" i="1"/>
  <c r="L359" i="1"/>
  <c r="R347" i="1"/>
  <c r="O350" i="1"/>
  <c r="R343" i="1"/>
  <c r="R339" i="1"/>
  <c r="R338" i="1"/>
  <c r="R346" i="1"/>
  <c r="R345" i="1"/>
  <c r="O343" i="1"/>
  <c r="R340" i="1"/>
  <c r="R167" i="1" l="1"/>
  <c r="O168" i="1"/>
  <c r="R109" i="1" l="1"/>
  <c r="R110" i="1"/>
  <c r="N350" i="1" l="1"/>
  <c r="N343" i="1"/>
  <c r="R191" i="1"/>
  <c r="N168" i="1"/>
  <c r="M390" i="1" l="1"/>
  <c r="R356" i="1"/>
  <c r="T356" i="1" s="1"/>
  <c r="R357" i="1"/>
  <c r="M350" i="1"/>
  <c r="R350" i="1" s="1"/>
  <c r="M343" i="1"/>
  <c r="M168" i="1"/>
  <c r="L343" i="1" l="1"/>
  <c r="G336" i="1" l="1"/>
  <c r="F336" i="1"/>
  <c r="E336" i="1"/>
  <c r="G329" i="1"/>
  <c r="F329" i="1"/>
  <c r="E329" i="1"/>
  <c r="G323" i="1"/>
  <c r="F323" i="1"/>
  <c r="E323" i="1"/>
  <c r="G309" i="1"/>
  <c r="F309" i="1"/>
  <c r="E309" i="1"/>
  <c r="E300" i="1"/>
  <c r="G300" i="1"/>
  <c r="F300" i="1"/>
  <c r="F291" i="1"/>
  <c r="E291" i="1"/>
  <c r="G264" i="1"/>
  <c r="G273" i="1"/>
  <c r="F273" i="1"/>
  <c r="E273" i="1"/>
  <c r="F264" i="1"/>
  <c r="E264" i="1"/>
  <c r="E258" i="1"/>
  <c r="F258" i="1"/>
  <c r="G258" i="1"/>
  <c r="G250" i="1"/>
  <c r="F250" i="1"/>
  <c r="E250" i="1"/>
  <c r="E84" i="1" l="1"/>
  <c r="R358" i="1" l="1"/>
  <c r="T358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E114" i="1"/>
  <c r="P114" i="1"/>
  <c r="O114" i="1"/>
  <c r="N114" i="1"/>
  <c r="M114" i="1"/>
  <c r="L114" i="1"/>
  <c r="K114" i="1"/>
  <c r="J114" i="1"/>
  <c r="I114" i="1"/>
  <c r="H114" i="1"/>
  <c r="G114" i="1"/>
  <c r="F114" i="1"/>
  <c r="D9" i="1" l="1"/>
  <c r="T84" i="1" l="1"/>
  <c r="R308" i="1" l="1"/>
  <c r="R307" i="1"/>
  <c r="T308" i="1" l="1"/>
  <c r="R322" i="1"/>
  <c r="T322" i="1" s="1"/>
  <c r="P323" i="1" l="1"/>
  <c r="O323" i="1"/>
  <c r="N323" i="1"/>
  <c r="M323" i="1"/>
  <c r="L323" i="1"/>
  <c r="K323" i="1"/>
  <c r="J323" i="1"/>
  <c r="I323" i="1"/>
  <c r="H323" i="1"/>
  <c r="D323" i="1"/>
  <c r="U323" i="1"/>
  <c r="P309" i="1"/>
  <c r="O309" i="1"/>
  <c r="N309" i="1"/>
  <c r="M309" i="1"/>
  <c r="L309" i="1"/>
  <c r="K309" i="1"/>
  <c r="J309" i="1"/>
  <c r="I309" i="1"/>
  <c r="H309" i="1"/>
  <c r="D309" i="1"/>
  <c r="U309" i="1"/>
  <c r="R319" i="1" l="1"/>
  <c r="T319" i="1" s="1"/>
  <c r="R272" i="1"/>
  <c r="T272" i="1" s="1"/>
  <c r="P84" i="1" l="1"/>
  <c r="P47" i="1"/>
  <c r="O47" i="1" l="1"/>
  <c r="O84" i="1"/>
  <c r="J47" i="1" l="1"/>
  <c r="N47" i="1"/>
  <c r="M47" i="1"/>
  <c r="L47" i="1"/>
  <c r="K47" i="1"/>
  <c r="G47" i="1"/>
  <c r="I47" i="1"/>
  <c r="H47" i="1"/>
  <c r="F47" i="1"/>
  <c r="E47" i="1"/>
  <c r="N336" i="1" l="1"/>
  <c r="N84" i="1"/>
  <c r="M84" i="1" l="1"/>
  <c r="H84" i="1" l="1"/>
  <c r="G84" i="1"/>
  <c r="F84" i="1"/>
  <c r="P137" i="1" l="1"/>
  <c r="O137" i="1"/>
  <c r="N137" i="1"/>
  <c r="M137" i="1"/>
  <c r="L137" i="1"/>
  <c r="K137" i="1"/>
  <c r="H137" i="1"/>
  <c r="I137" i="1"/>
  <c r="J137" i="1"/>
  <c r="D137" i="1" l="1"/>
  <c r="T137" i="1"/>
  <c r="G137" i="1"/>
  <c r="F137" i="1"/>
  <c r="E137" i="1"/>
  <c r="D114" i="1"/>
  <c r="P390" i="1"/>
  <c r="L390" i="1"/>
  <c r="K390" i="1"/>
  <c r="J390" i="1"/>
  <c r="I390" i="1"/>
  <c r="H390" i="1"/>
  <c r="R384" i="1"/>
  <c r="T384" i="1" s="1"/>
  <c r="G390" i="1"/>
  <c r="F390" i="1"/>
  <c r="E390" i="1"/>
  <c r="C390" i="1"/>
  <c r="B390" i="1"/>
  <c r="R69" i="1"/>
  <c r="U69" i="1" s="1"/>
  <c r="P300" i="1"/>
  <c r="O300" i="1"/>
  <c r="N300" i="1"/>
  <c r="M300" i="1"/>
  <c r="L300" i="1"/>
  <c r="K300" i="1"/>
  <c r="J300" i="1"/>
  <c r="I300" i="1"/>
  <c r="H300" i="1"/>
  <c r="P291" i="1"/>
  <c r="O291" i="1"/>
  <c r="N291" i="1"/>
  <c r="M291" i="1"/>
  <c r="L291" i="1"/>
  <c r="K291" i="1"/>
  <c r="J291" i="1"/>
  <c r="I291" i="1"/>
  <c r="H291" i="1"/>
  <c r="O273" i="1"/>
  <c r="K273" i="1"/>
  <c r="P258" i="1"/>
  <c r="O258" i="1"/>
  <c r="N258" i="1"/>
  <c r="M258" i="1"/>
  <c r="L258" i="1"/>
  <c r="K258" i="1"/>
  <c r="J258" i="1"/>
  <c r="I258" i="1"/>
  <c r="H258" i="1"/>
  <c r="D223" i="1"/>
  <c r="G291" i="1"/>
  <c r="T307" i="1"/>
  <c r="R306" i="1"/>
  <c r="T306" i="1" s="1"/>
  <c r="R305" i="1"/>
  <c r="T305" i="1" s="1"/>
  <c r="R304" i="1"/>
  <c r="R303" i="1"/>
  <c r="D291" i="1"/>
  <c r="R290" i="1"/>
  <c r="T290" i="1" s="1"/>
  <c r="R289" i="1"/>
  <c r="T289" i="1" s="1"/>
  <c r="R288" i="1"/>
  <c r="T288" i="1" s="1"/>
  <c r="R287" i="1"/>
  <c r="T287" i="1" s="1"/>
  <c r="R286" i="1"/>
  <c r="T286" i="1" s="1"/>
  <c r="U291" i="1"/>
  <c r="R285" i="1"/>
  <c r="P273" i="1"/>
  <c r="N273" i="1"/>
  <c r="M273" i="1"/>
  <c r="L273" i="1"/>
  <c r="J273" i="1"/>
  <c r="I273" i="1"/>
  <c r="H273" i="1"/>
  <c r="D273" i="1"/>
  <c r="R271" i="1"/>
  <c r="T271" i="1" s="1"/>
  <c r="R270" i="1"/>
  <c r="T270" i="1" s="1"/>
  <c r="R269" i="1"/>
  <c r="T269" i="1" s="1"/>
  <c r="R268" i="1"/>
  <c r="T268" i="1" s="1"/>
  <c r="U273" i="1"/>
  <c r="R267" i="1"/>
  <c r="T267" i="1" s="1"/>
  <c r="R325" i="1"/>
  <c r="T325" i="1" s="1"/>
  <c r="R326" i="1"/>
  <c r="T326" i="1" s="1"/>
  <c r="R327" i="1"/>
  <c r="T327" i="1" s="1"/>
  <c r="R328" i="1"/>
  <c r="T328" i="1" s="1"/>
  <c r="D329" i="1"/>
  <c r="H329" i="1"/>
  <c r="I329" i="1"/>
  <c r="J329" i="1"/>
  <c r="K329" i="1"/>
  <c r="L329" i="1"/>
  <c r="M329" i="1"/>
  <c r="N329" i="1"/>
  <c r="O329" i="1"/>
  <c r="O359" i="1" s="1"/>
  <c r="P329" i="1"/>
  <c r="R294" i="1"/>
  <c r="T294" i="1" s="1"/>
  <c r="R295" i="1"/>
  <c r="T295" i="1" s="1"/>
  <c r="P264" i="1"/>
  <c r="O264" i="1"/>
  <c r="N264" i="1"/>
  <c r="M264" i="1"/>
  <c r="L264" i="1"/>
  <c r="K264" i="1"/>
  <c r="J264" i="1"/>
  <c r="I264" i="1"/>
  <c r="H264" i="1"/>
  <c r="D264" i="1"/>
  <c r="R263" i="1"/>
  <c r="T263" i="1" s="1"/>
  <c r="R262" i="1"/>
  <c r="T262" i="1" s="1"/>
  <c r="U264" i="1"/>
  <c r="R261" i="1"/>
  <c r="T261" i="1" s="1"/>
  <c r="P250" i="1"/>
  <c r="O250" i="1"/>
  <c r="N250" i="1"/>
  <c r="M250" i="1"/>
  <c r="L250" i="1"/>
  <c r="K250" i="1"/>
  <c r="J250" i="1"/>
  <c r="I250" i="1"/>
  <c r="H250" i="1"/>
  <c r="D250" i="1"/>
  <c r="R249" i="1"/>
  <c r="T249" i="1" s="1"/>
  <c r="R248" i="1"/>
  <c r="T248" i="1" s="1"/>
  <c r="R247" i="1"/>
  <c r="T247" i="1" s="1"/>
  <c r="U250" i="1"/>
  <c r="R246" i="1"/>
  <c r="T246" i="1" s="1"/>
  <c r="U300" i="1"/>
  <c r="U258" i="1"/>
  <c r="T223" i="1"/>
  <c r="R226" i="1"/>
  <c r="U226" i="1" s="1"/>
  <c r="V226" i="1" s="1"/>
  <c r="R223" i="1"/>
  <c r="D258" i="1"/>
  <c r="D300" i="1"/>
  <c r="R299" i="1"/>
  <c r="T299" i="1" s="1"/>
  <c r="R297" i="1"/>
  <c r="T297" i="1" s="1"/>
  <c r="R296" i="1"/>
  <c r="T296" i="1" s="1"/>
  <c r="R298" i="1"/>
  <c r="T298" i="1" s="1"/>
  <c r="R257" i="1"/>
  <c r="T257" i="1" s="1"/>
  <c r="R253" i="1"/>
  <c r="T253" i="1" s="1"/>
  <c r="R254" i="1"/>
  <c r="V247" i="1" s="1"/>
  <c r="R255" i="1"/>
  <c r="T255" i="1" s="1"/>
  <c r="R256" i="1"/>
  <c r="V249" i="1" s="1"/>
  <c r="D336" i="1"/>
  <c r="R185" i="1"/>
  <c r="U185" i="1" s="1"/>
  <c r="R4" i="1"/>
  <c r="V4" i="1" s="1"/>
  <c r="R5" i="1"/>
  <c r="U5" i="1" s="1"/>
  <c r="R6" i="1"/>
  <c r="U6" i="1" s="1"/>
  <c r="R7" i="1"/>
  <c r="V7" i="1" s="1"/>
  <c r="E9" i="1"/>
  <c r="F9" i="1"/>
  <c r="G9" i="1"/>
  <c r="H9" i="1"/>
  <c r="I9" i="1"/>
  <c r="J9" i="1"/>
  <c r="K9" i="1"/>
  <c r="L9" i="1"/>
  <c r="M9" i="1"/>
  <c r="N9" i="1"/>
  <c r="O9" i="1"/>
  <c r="P9" i="1"/>
  <c r="R13" i="1"/>
  <c r="U13" i="1" s="1"/>
  <c r="R14" i="1"/>
  <c r="U14" i="1" s="1"/>
  <c r="R15" i="1"/>
  <c r="V15" i="1" s="1"/>
  <c r="R16" i="1"/>
  <c r="U16" i="1" s="1"/>
  <c r="R17" i="1"/>
  <c r="V17" i="1" s="1"/>
  <c r="R18" i="1"/>
  <c r="U18" i="1" s="1"/>
  <c r="D21" i="1"/>
  <c r="D24" i="1" s="1"/>
  <c r="E21" i="1"/>
  <c r="F21" i="1"/>
  <c r="G21" i="1"/>
  <c r="H21" i="1"/>
  <c r="I21" i="1"/>
  <c r="J21" i="1"/>
  <c r="K21" i="1"/>
  <c r="L21" i="1"/>
  <c r="M21" i="1"/>
  <c r="N21" i="1"/>
  <c r="O21" i="1"/>
  <c r="P21" i="1"/>
  <c r="E39" i="1"/>
  <c r="E49" i="1" s="1"/>
  <c r="F39" i="1"/>
  <c r="F49" i="1" s="1"/>
  <c r="G39" i="1"/>
  <c r="G49" i="1" s="1"/>
  <c r="H39" i="1"/>
  <c r="H49" i="1" s="1"/>
  <c r="I39" i="1"/>
  <c r="I49" i="1" s="1"/>
  <c r="J39" i="1"/>
  <c r="J49" i="1" s="1"/>
  <c r="K39" i="1"/>
  <c r="L39" i="1"/>
  <c r="L49" i="1" s="1"/>
  <c r="M39" i="1"/>
  <c r="M49" i="1" s="1"/>
  <c r="N39" i="1"/>
  <c r="N49" i="1" s="1"/>
  <c r="O39" i="1"/>
  <c r="O49" i="1" s="1"/>
  <c r="P39" i="1"/>
  <c r="R68" i="1"/>
  <c r="V68" i="1" s="1"/>
  <c r="R70" i="1"/>
  <c r="V70" i="1" s="1"/>
  <c r="R71" i="1"/>
  <c r="U71" i="1" s="1"/>
  <c r="D73" i="1"/>
  <c r="E73" i="1"/>
  <c r="F73" i="1"/>
  <c r="F117" i="1" s="1"/>
  <c r="G73" i="1"/>
  <c r="H73" i="1"/>
  <c r="H117" i="1" s="1"/>
  <c r="H140" i="1" s="1"/>
  <c r="I73" i="1"/>
  <c r="J73" i="1"/>
  <c r="K73" i="1"/>
  <c r="L73" i="1"/>
  <c r="M73" i="1"/>
  <c r="M117" i="1" s="1"/>
  <c r="M140" i="1" s="1"/>
  <c r="N73" i="1"/>
  <c r="O73" i="1"/>
  <c r="P73" i="1"/>
  <c r="R78" i="1"/>
  <c r="R79" i="1"/>
  <c r="V79" i="1" s="1"/>
  <c r="R80" i="1"/>
  <c r="V80" i="1" s="1"/>
  <c r="R81" i="1"/>
  <c r="U81" i="1" s="1"/>
  <c r="R82" i="1"/>
  <c r="U82" i="1" s="1"/>
  <c r="D84" i="1"/>
  <c r="I84" i="1"/>
  <c r="J84" i="1"/>
  <c r="K84" i="1"/>
  <c r="L84" i="1"/>
  <c r="R98" i="1"/>
  <c r="V98" i="1" s="1"/>
  <c r="R107" i="1"/>
  <c r="V107" i="1" s="1"/>
  <c r="R103" i="1"/>
  <c r="V103" i="1" s="1"/>
  <c r="R100" i="1"/>
  <c r="V100" i="1" s="1"/>
  <c r="R97" i="1"/>
  <c r="V97" i="1" s="1"/>
  <c r="R108" i="1"/>
  <c r="V108" i="1" s="1"/>
  <c r="R106" i="1"/>
  <c r="V106" i="1" s="1"/>
  <c r="R99" i="1"/>
  <c r="U99" i="1" s="1"/>
  <c r="R101" i="1"/>
  <c r="U101" i="1" s="1"/>
  <c r="R102" i="1"/>
  <c r="U102" i="1" s="1"/>
  <c r="R104" i="1"/>
  <c r="U104" i="1" s="1"/>
  <c r="R105" i="1"/>
  <c r="U105" i="1" s="1"/>
  <c r="R111" i="1"/>
  <c r="U111" i="1" s="1"/>
  <c r="R112" i="1"/>
  <c r="U112" i="1" s="1"/>
  <c r="R113" i="1"/>
  <c r="R131" i="1"/>
  <c r="U131" i="1" s="1"/>
  <c r="R132" i="1"/>
  <c r="V132" i="1" s="1"/>
  <c r="R133" i="1"/>
  <c r="U133" i="1" s="1"/>
  <c r="R134" i="1"/>
  <c r="U134" i="1" s="1"/>
  <c r="R160" i="1"/>
  <c r="U160" i="1" s="1"/>
  <c r="R161" i="1"/>
  <c r="V161" i="1" s="1"/>
  <c r="R162" i="1"/>
  <c r="U162" i="1" s="1"/>
  <c r="R163" i="1"/>
  <c r="V163" i="1" s="1"/>
  <c r="R164" i="1"/>
  <c r="V164" i="1" s="1"/>
  <c r="R165" i="1"/>
  <c r="U165" i="1" s="1"/>
  <c r="R166" i="1"/>
  <c r="U166" i="1" s="1"/>
  <c r="D168" i="1"/>
  <c r="E168" i="1"/>
  <c r="F168" i="1"/>
  <c r="G168" i="1"/>
  <c r="H168" i="1"/>
  <c r="I168" i="1"/>
  <c r="J168" i="1"/>
  <c r="K168" i="1"/>
  <c r="L168" i="1"/>
  <c r="P168" i="1"/>
  <c r="R186" i="1"/>
  <c r="V186" i="1" s="1"/>
  <c r="R187" i="1"/>
  <c r="U187" i="1" s="1"/>
  <c r="R188" i="1"/>
  <c r="V188" i="1" s="1"/>
  <c r="R189" i="1"/>
  <c r="U189" i="1" s="1"/>
  <c r="R190" i="1"/>
  <c r="V190" i="1" s="1"/>
  <c r="V191" i="1"/>
  <c r="R192" i="1"/>
  <c r="V192" i="1" s="1"/>
  <c r="R193" i="1"/>
  <c r="V193" i="1" s="1"/>
  <c r="R194" i="1"/>
  <c r="V194" i="1" s="1"/>
  <c r="R195" i="1"/>
  <c r="V195" i="1" s="1"/>
  <c r="R196" i="1"/>
  <c r="V196" i="1" s="1"/>
  <c r="R197" i="1"/>
  <c r="U197" i="1" s="1"/>
  <c r="R198" i="1"/>
  <c r="V198" i="1" s="1"/>
  <c r="R199" i="1"/>
  <c r="V199" i="1" s="1"/>
  <c r="R200" i="1"/>
  <c r="V200" i="1" s="1"/>
  <c r="R201" i="1"/>
  <c r="V201" i="1" s="1"/>
  <c r="R202" i="1"/>
  <c r="U202" i="1" s="1"/>
  <c r="D204" i="1"/>
  <c r="E204" i="1"/>
  <c r="F204" i="1"/>
  <c r="G204" i="1"/>
  <c r="H204" i="1"/>
  <c r="I204" i="1"/>
  <c r="J204" i="1"/>
  <c r="K204" i="1"/>
  <c r="L204" i="1"/>
  <c r="M204" i="1"/>
  <c r="M228" i="1" s="1"/>
  <c r="N204" i="1"/>
  <c r="O204" i="1"/>
  <c r="P204" i="1"/>
  <c r="V217" i="1"/>
  <c r="R218" i="1"/>
  <c r="V218" i="1" s="1"/>
  <c r="R219" i="1"/>
  <c r="U219" i="1" s="1"/>
  <c r="R220" i="1"/>
  <c r="U220" i="1" s="1"/>
  <c r="V298" i="1"/>
  <c r="V299" i="1"/>
  <c r="V300" i="1"/>
  <c r="R331" i="1"/>
  <c r="T331" i="1" s="1"/>
  <c r="R332" i="1"/>
  <c r="T332" i="1" s="1"/>
  <c r="R333" i="1"/>
  <c r="T333" i="1" s="1"/>
  <c r="R334" i="1"/>
  <c r="T334" i="1" s="1"/>
  <c r="R335" i="1"/>
  <c r="T335" i="1" s="1"/>
  <c r="H336" i="1"/>
  <c r="I336" i="1"/>
  <c r="J336" i="1"/>
  <c r="K336" i="1"/>
  <c r="L336" i="1"/>
  <c r="M336" i="1"/>
  <c r="O336" i="1"/>
  <c r="P336" i="1"/>
  <c r="R318" i="1"/>
  <c r="T318" i="1" s="1"/>
  <c r="R320" i="1"/>
  <c r="T320" i="1" s="1"/>
  <c r="R321" i="1"/>
  <c r="T321" i="1" s="1"/>
  <c r="R368" i="1"/>
  <c r="T368" i="1" s="1"/>
  <c r="R382" i="1"/>
  <c r="T382" i="1" s="1"/>
  <c r="R376" i="1"/>
  <c r="T376" i="1" s="1"/>
  <c r="R372" i="1"/>
  <c r="T372" i="1" s="1"/>
  <c r="R366" i="1"/>
  <c r="T366" i="1" s="1"/>
  <c r="R380" i="1"/>
  <c r="T380" i="1" s="1"/>
  <c r="R370" i="1"/>
  <c r="T370" i="1" s="1"/>
  <c r="R374" i="1"/>
  <c r="T374" i="1" s="1"/>
  <c r="R378" i="1"/>
  <c r="T378" i="1" s="1"/>
  <c r="V134" i="1"/>
  <c r="T9" i="1"/>
  <c r="T73" i="1"/>
  <c r="V321" i="1"/>
  <c r="V301" i="1"/>
  <c r="V297" i="1"/>
  <c r="V13" i="1"/>
  <c r="V323" i="1"/>
  <c r="V320" i="1"/>
  <c r="V296" i="1"/>
  <c r="V246" i="1"/>
  <c r="U329" i="1"/>
  <c r="T304" i="1"/>
  <c r="T204" i="1"/>
  <c r="T114" i="1"/>
  <c r="U336" i="1"/>
  <c r="T21" i="1"/>
  <c r="T168" i="1"/>
  <c r="O117" i="1"/>
  <c r="O140" i="1" s="1"/>
  <c r="U163" i="1" l="1"/>
  <c r="F228" i="1"/>
  <c r="D117" i="1"/>
  <c r="D140" i="1" s="1"/>
  <c r="V255" i="1"/>
  <c r="V263" i="1"/>
  <c r="V131" i="1"/>
  <c r="R264" i="1"/>
  <c r="U17" i="1"/>
  <c r="U7" i="1"/>
  <c r="V324" i="1"/>
  <c r="V264" i="1"/>
  <c r="V185" i="1"/>
  <c r="U80" i="1"/>
  <c r="T285" i="1"/>
  <c r="T291" i="1" s="1"/>
  <c r="R291" i="1"/>
  <c r="V284" i="1" s="1"/>
  <c r="T303" i="1"/>
  <c r="T309" i="1" s="1"/>
  <c r="R309" i="1"/>
  <c r="E228" i="1"/>
  <c r="E359" i="1"/>
  <c r="F359" i="1"/>
  <c r="D359" i="1"/>
  <c r="I359" i="1"/>
  <c r="K359" i="1"/>
  <c r="G359" i="1"/>
  <c r="H359" i="1"/>
  <c r="J359" i="1"/>
  <c r="P359" i="1"/>
  <c r="V257" i="1"/>
  <c r="F140" i="1"/>
  <c r="V71" i="1"/>
  <c r="V189" i="1"/>
  <c r="V111" i="1"/>
  <c r="U193" i="1"/>
  <c r="V160" i="1"/>
  <c r="U15" i="1"/>
  <c r="V133" i="1"/>
  <c r="V5" i="1"/>
  <c r="V69" i="1"/>
  <c r="L228" i="1"/>
  <c r="J228" i="1"/>
  <c r="G24" i="1"/>
  <c r="U103" i="1"/>
  <c r="U98" i="1"/>
  <c r="V81" i="1"/>
  <c r="U79" i="1"/>
  <c r="G117" i="1"/>
  <c r="G140" i="1" s="1"/>
  <c r="V6" i="1"/>
  <c r="R273" i="1"/>
  <c r="V99" i="1"/>
  <c r="U201" i="1"/>
  <c r="U199" i="1"/>
  <c r="V377" i="1"/>
  <c r="T323" i="1"/>
  <c r="U194" i="1"/>
  <c r="U186" i="1"/>
  <c r="U164" i="1"/>
  <c r="U161" i="1"/>
  <c r="V165" i="1"/>
  <c r="U68" i="1"/>
  <c r="U70" i="1"/>
  <c r="O228" i="1"/>
  <c r="I117" i="1"/>
  <c r="I140" i="1" s="1"/>
  <c r="I24" i="1"/>
  <c r="N24" i="1"/>
  <c r="L24" i="1"/>
  <c r="R250" i="1"/>
  <c r="U192" i="1"/>
  <c r="U188" i="1"/>
  <c r="R168" i="1"/>
  <c r="V168" i="1" s="1"/>
  <c r="V112" i="1"/>
  <c r="T254" i="1"/>
  <c r="U198" i="1"/>
  <c r="U108" i="1"/>
  <c r="R9" i="1"/>
  <c r="V9" i="1" s="1"/>
  <c r="U196" i="1"/>
  <c r="V82" i="1"/>
  <c r="U107" i="1"/>
  <c r="U100" i="1"/>
  <c r="D228" i="1"/>
  <c r="E24" i="1"/>
  <c r="U191" i="1"/>
  <c r="V187" i="1"/>
  <c r="U113" i="1"/>
  <c r="V113" i="1"/>
  <c r="T117" i="1"/>
  <c r="T140" i="1" s="1"/>
  <c r="P24" i="1"/>
  <c r="J24" i="1"/>
  <c r="R258" i="1"/>
  <c r="E117" i="1"/>
  <c r="E140" i="1" s="1"/>
  <c r="J117" i="1"/>
  <c r="J140" i="1" s="1"/>
  <c r="L117" i="1"/>
  <c r="L140" i="1" s="1"/>
  <c r="V256" i="1"/>
  <c r="V258" i="1"/>
  <c r="V250" i="1"/>
  <c r="T256" i="1"/>
  <c r="I228" i="1"/>
  <c r="V162" i="1"/>
  <c r="V166" i="1"/>
  <c r="K228" i="1"/>
  <c r="U97" i="1"/>
  <c r="U106" i="1"/>
  <c r="F24" i="1"/>
  <c r="V18" i="1"/>
  <c r="V14" i="1"/>
  <c r="U4" i="1"/>
  <c r="V16" i="1"/>
  <c r="R21" i="1"/>
  <c r="U21" i="1" s="1"/>
  <c r="V197" i="1"/>
  <c r="P228" i="1"/>
  <c r="O24" i="1"/>
  <c r="R336" i="1"/>
  <c r="V202" i="1"/>
  <c r="K49" i="1"/>
  <c r="P117" i="1"/>
  <c r="P140" i="1" s="1"/>
  <c r="H24" i="1"/>
  <c r="R390" i="1"/>
  <c r="T390" i="1" s="1"/>
  <c r="V365" i="1"/>
  <c r="N117" i="1"/>
  <c r="N140" i="1" s="1"/>
  <c r="R300" i="1"/>
  <c r="V325" i="1" s="1"/>
  <c r="V248" i="1"/>
  <c r="U200" i="1"/>
  <c r="N228" i="1"/>
  <c r="R114" i="1"/>
  <c r="U114" i="1" s="1"/>
  <c r="M24" i="1"/>
  <c r="V363" i="1"/>
  <c r="U218" i="1"/>
  <c r="U223" i="1" s="1"/>
  <c r="U195" i="1"/>
  <c r="U132" i="1"/>
  <c r="U78" i="1"/>
  <c r="R84" i="1"/>
  <c r="V84" i="1" s="1"/>
  <c r="R73" i="1"/>
  <c r="V73" i="1" s="1"/>
  <c r="K117" i="1"/>
  <c r="K140" i="1" s="1"/>
  <c r="V379" i="1"/>
  <c r="V219" i="1"/>
  <c r="T228" i="1"/>
  <c r="V369" i="1"/>
  <c r="K24" i="1"/>
  <c r="G228" i="1"/>
  <c r="U190" i="1"/>
  <c r="R323" i="1"/>
  <c r="H228" i="1"/>
  <c r="V220" i="1"/>
  <c r="R204" i="1"/>
  <c r="V204" i="1" s="1"/>
  <c r="T24" i="1"/>
  <c r="R329" i="1"/>
  <c r="V260" i="1" s="1"/>
  <c r="T273" i="1"/>
  <c r="T264" i="1"/>
  <c r="V223" i="1"/>
  <c r="R137" i="1"/>
  <c r="U137" i="1" s="1"/>
  <c r="T336" i="1"/>
  <c r="T329" i="1"/>
  <c r="T300" i="1"/>
  <c r="T250" i="1"/>
  <c r="V78" i="1"/>
  <c r="U168" i="1" l="1"/>
  <c r="U73" i="1"/>
  <c r="V252" i="1"/>
  <c r="T359" i="1"/>
  <c r="U84" i="1"/>
  <c r="U9" i="1"/>
  <c r="U24" i="1" s="1"/>
  <c r="T258" i="1"/>
  <c r="R24" i="1"/>
  <c r="U204" i="1"/>
  <c r="U228" i="1" s="1"/>
  <c r="R117" i="1"/>
  <c r="U117" i="1" s="1"/>
  <c r="V381" i="1"/>
  <c r="V114" i="1"/>
  <c r="V228" i="1"/>
  <c r="R228" i="1"/>
  <c r="V137" i="1"/>
  <c r="R140" i="1" l="1"/>
  <c r="V140" i="1" s="1"/>
  <c r="V117" i="1"/>
  <c r="U140" i="1" l="1"/>
  <c r="P49" i="1"/>
</calcChain>
</file>

<file path=xl/sharedStrings.xml><?xml version="1.0" encoding="utf-8"?>
<sst xmlns="http://schemas.openxmlformats.org/spreadsheetml/2006/main" count="517" uniqueCount="157">
  <si>
    <t>Annual Budget</t>
  </si>
  <si>
    <t>Oct</t>
  </si>
  <si>
    <t>Nov</t>
  </si>
  <si>
    <t>Dec</t>
  </si>
  <si>
    <t>Jan</t>
  </si>
  <si>
    <t>Feb</t>
  </si>
  <si>
    <t>May</t>
  </si>
  <si>
    <t>Jun</t>
  </si>
  <si>
    <t>Jul</t>
  </si>
  <si>
    <t>Sep</t>
  </si>
  <si>
    <t>Aug</t>
  </si>
  <si>
    <t>REVENUES:</t>
  </si>
  <si>
    <t>Contributions</t>
  </si>
  <si>
    <t>Miscellaneous Private</t>
  </si>
  <si>
    <t>Rental Properties</t>
  </si>
  <si>
    <t>TOTAL REVENUES</t>
  </si>
  <si>
    <t>Salaries &amp; Benefits</t>
  </si>
  <si>
    <t>Community Relations</t>
  </si>
  <si>
    <t>Rental Property Operations</t>
  </si>
  <si>
    <t>TOTAL EXPENSES</t>
  </si>
  <si>
    <t>Mar</t>
  </si>
  <si>
    <t>Apr</t>
  </si>
  <si>
    <t>Fund Raising</t>
  </si>
  <si>
    <t>Description</t>
  </si>
  <si>
    <t>OPERATING ACCOUNTS:</t>
  </si>
  <si>
    <t>TOTAL OPERATING FUNDS</t>
  </si>
  <si>
    <t>TOTAL OPERATING &amp; RESTRICTED ACCOUNTS</t>
  </si>
  <si>
    <t>CONTRIBUTIONS</t>
  </si>
  <si>
    <t>Corporate</t>
  </si>
  <si>
    <t>Trustees</t>
  </si>
  <si>
    <t>Community Service Groups</t>
  </si>
  <si>
    <t xml:space="preserve">     SUBTOTAL CONTRIBUTIONS</t>
  </si>
  <si>
    <t>MISCELLANEOUS PRIVATE</t>
  </si>
  <si>
    <t>Trust Income</t>
  </si>
  <si>
    <t xml:space="preserve">     SUBTOTAL MISC. PRIVATE</t>
  </si>
  <si>
    <t>Revenues</t>
  </si>
  <si>
    <t>RENTAL INCOME</t>
  </si>
  <si>
    <t>1544/1548 Myrtle</t>
  </si>
  <si>
    <t>1564/1568 Scranton</t>
  </si>
  <si>
    <t>Foundation Village</t>
  </si>
  <si>
    <t>Foundation Oaks</t>
  </si>
  <si>
    <t>1537 S. Myrtle</t>
  </si>
  <si>
    <t>828 Wyatt &amp; 1689 Tilley</t>
  </si>
  <si>
    <t>147 Ramona</t>
  </si>
  <si>
    <t>County Units</t>
  </si>
  <si>
    <t>Late Rent</t>
  </si>
  <si>
    <t>SUBTOTAL RENTAL INCOME</t>
  </si>
  <si>
    <t>TOTAL PRIVATE REVENUE</t>
  </si>
  <si>
    <t>PUBLIC FUNDING</t>
  </si>
  <si>
    <t>Largo CDBG</t>
  </si>
  <si>
    <t>St. Petersburg CDBG</t>
  </si>
  <si>
    <t>SUBTOTAL PUBLIC FUNDING</t>
  </si>
  <si>
    <t>Expenses</t>
  </si>
  <si>
    <t>Fica</t>
  </si>
  <si>
    <t>Unemployment Compensation</t>
  </si>
  <si>
    <t>Worker's Compensation</t>
  </si>
  <si>
    <t>Retirement 401-K</t>
  </si>
  <si>
    <t xml:space="preserve">     SUBTOTAL SALARIES/FRINGE BEN.</t>
  </si>
  <si>
    <t>SALARIES &amp; FRINGE BENEFITS</t>
  </si>
  <si>
    <t>OTHER ADMINISTRATION</t>
  </si>
  <si>
    <t>Professional Fees</t>
  </si>
  <si>
    <t>Payroll Service</t>
  </si>
  <si>
    <t>Office Supplies</t>
  </si>
  <si>
    <t>Office Equipment Lease</t>
  </si>
  <si>
    <t>Postage</t>
  </si>
  <si>
    <t>Office/Grounds Maint/Sal &amp; Ben</t>
  </si>
  <si>
    <t>Office Liability &amp; Property Insurance</t>
  </si>
  <si>
    <t>Office Utilities</t>
  </si>
  <si>
    <t>Volunteer/Employee Appreciation</t>
  </si>
  <si>
    <t>Printing</t>
  </si>
  <si>
    <t>Health &amp; Dental Group Insurance</t>
  </si>
  <si>
    <t>Subscriptions</t>
  </si>
  <si>
    <t>Employee Travel</t>
  </si>
  <si>
    <t>Permits &amp; Licensing</t>
  </si>
  <si>
    <t>Bank Charges</t>
  </si>
  <si>
    <t xml:space="preserve">     SUBTOTAL OTHER ADMINISTRATION</t>
  </si>
  <si>
    <t>MISCELLANEOUS OPERATING</t>
  </si>
  <si>
    <t>Homeowners Program Misc.</t>
  </si>
  <si>
    <t xml:space="preserve">     SUBTOTAL MISC. OPERATING</t>
  </si>
  <si>
    <t>RENTAL PROPERTY EXPENSES</t>
  </si>
  <si>
    <t>Insurance</t>
  </si>
  <si>
    <t>Utilities</t>
  </si>
  <si>
    <t>Maint/Salary/Benefits</t>
  </si>
  <si>
    <t>Maintenance Reserve</t>
  </si>
  <si>
    <t>Mortgage Payment</t>
  </si>
  <si>
    <t xml:space="preserve">     Total expenses</t>
  </si>
  <si>
    <t>MAINTENANCE SUMMARY</t>
  </si>
  <si>
    <t>1544-1548 Myrtle</t>
  </si>
  <si>
    <t>1564-1568 Scranton</t>
  </si>
  <si>
    <t>TOTAL MAINTENANCE/SALARY&amp;BENEFITS</t>
  </si>
  <si>
    <t>Property Expenses</t>
  </si>
  <si>
    <t>Actual</t>
  </si>
  <si>
    <t>Budget</t>
  </si>
  <si>
    <t>Unit</t>
  </si>
  <si>
    <t>BUDGET</t>
  </si>
  <si>
    <t>YTD</t>
  </si>
  <si>
    <t>Variance</t>
  </si>
  <si>
    <t>OPERATING LOSS OR SURPLUS</t>
  </si>
  <si>
    <t>Account Description</t>
  </si>
  <si>
    <t>ACTUAL</t>
  </si>
  <si>
    <t xml:space="preserve">Golf Tournament </t>
  </si>
  <si>
    <t>Salaries</t>
  </si>
  <si>
    <t>Budg%</t>
  </si>
  <si>
    <t xml:space="preserve"> </t>
  </si>
  <si>
    <t>Miscellaneous Income</t>
  </si>
  <si>
    <t>ANNUAL</t>
  </si>
  <si>
    <t xml:space="preserve">Budget </t>
  </si>
  <si>
    <t>Fulton Apts</t>
  </si>
  <si>
    <t>Mortgage Payments</t>
  </si>
  <si>
    <t xml:space="preserve">      Total Expenses</t>
  </si>
  <si>
    <t>Rental Applications</t>
  </si>
  <si>
    <t>Fulton Apartments</t>
  </si>
  <si>
    <t>Agency Vehicle</t>
  </si>
  <si>
    <t xml:space="preserve">Fulton Laundromat </t>
  </si>
  <si>
    <t>Pinellas County SHIP</t>
  </si>
  <si>
    <t>Clearwater CDBG/SHIP</t>
  </si>
  <si>
    <t>Property Taxes</t>
  </si>
  <si>
    <t>Operating, Vanguard Money Market</t>
  </si>
  <si>
    <t>Maintenance Reserve, Vanguard Money Market</t>
  </si>
  <si>
    <t>Advertising (not rental properties)</t>
  </si>
  <si>
    <t>Rental Properties (Credit Cks., Evictions)</t>
  </si>
  <si>
    <t>Rental Properties (Advertising)</t>
  </si>
  <si>
    <t>Public Funding Government</t>
  </si>
  <si>
    <t>Other Expenses/Administration</t>
  </si>
  <si>
    <t>Budget%</t>
  </si>
  <si>
    <t>Water and Sewer Charges paid by Tenants</t>
  </si>
  <si>
    <t>SELF-RESTRICTED ACCOUNTS:</t>
  </si>
  <si>
    <t>Fund Raising (Golf Classic)</t>
  </si>
  <si>
    <t>Individuals</t>
  </si>
  <si>
    <t>Leo Lane Apartments</t>
  </si>
  <si>
    <t>Leo Lane Laundromat</t>
  </si>
  <si>
    <t>Maint/Salary Benefits</t>
  </si>
  <si>
    <t>Maintenance Reserves</t>
  </si>
  <si>
    <t xml:space="preserve">       Total Expenses</t>
  </si>
  <si>
    <t>Leo Lane Apts</t>
  </si>
  <si>
    <t>Operating, Regions Checking</t>
  </si>
  <si>
    <t>Pinellas Community Foundation</t>
  </si>
  <si>
    <t>Operating, Vanguard Short Term Investment Grade Fund</t>
  </si>
  <si>
    <t>Telephone &amp; Internet</t>
  </si>
  <si>
    <t>Maintenance Reserve, NLP - FV/FO</t>
  </si>
  <si>
    <t>1689 Tilley/828 Wyatt</t>
  </si>
  <si>
    <t>Homebuyers Program Misc.</t>
  </si>
  <si>
    <t>TOTAL RESTRICTED FUNDS</t>
  </si>
  <si>
    <t>Organization Dues and Fees</t>
  </si>
  <si>
    <t>Interest (Utility Deposits)</t>
  </si>
  <si>
    <t xml:space="preserve">Sunshine Account, BB&amp;T </t>
  </si>
  <si>
    <t>*(1)</t>
  </si>
  <si>
    <t>Employee Training, Conferences &amp; Meetings</t>
  </si>
  <si>
    <t>Rental Properties (Fees--PayPal)</t>
  </si>
  <si>
    <t>Tieman Village</t>
  </si>
  <si>
    <t>Harn Village</t>
  </si>
  <si>
    <t>Payroll Other</t>
  </si>
  <si>
    <t>(1) $1,500 BB&amp;T Loan Renewal Fee; $75 Annual Safe Deposit Box fee</t>
  </si>
  <si>
    <t>(1) $2550 new HVAC</t>
  </si>
  <si>
    <t>(1) $150 HVAC Service</t>
  </si>
  <si>
    <t>(1) $2,550 new HVAC; $250 HVAC service</t>
  </si>
  <si>
    <t>TOTAL PROPERTY EXPENSES (new total=106)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</si>
</sst>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0.0"/>
  </numFmts>
  <fonts count="13" x14ac:knownFonts="1">
    <font>
      <sz val="10"/>
      <name val="Arial"/>
    </font>
    <font>
      <b/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6"/>
      <name val="Arial"/>
      <family val="2"/>
    </font>
    <font>
      <sz val="16"/>
      <name val="Arial"/>
      <family val="2"/>
    </font>
    <font>
      <b/>
      <i/>
      <u/>
      <sz val="12"/>
      <name val="Arial"/>
      <family val="2"/>
    </font>
    <font>
      <b/>
      <i/>
      <u/>
      <sz val="13"/>
      <name val="Arial"/>
      <family val="2"/>
    </font>
    <font>
      <b/>
      <i/>
      <u/>
      <sz val="11"/>
      <name val="Arial"/>
      <family val="2"/>
    </font>
    <font>
      <sz val="11"/>
      <name val="Arial"/>
      <family val="2"/>
    </font>
    <font>
      <b/>
      <u/>
      <sz val="13"/>
      <name val="Arial"/>
      <family val="2"/>
    </font>
    <font>
      <sz val="11"/>
      <color rgb="FF000000"/>
      <name val="Calibri"/>
      <family val="2"/>
    </font>
    <font>
      <sz val="16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0" borderId="0" xfId="0" applyFont="1"/>
    <xf numFmtId="1" fontId="3" fillId="0" borderId="0" xfId="0" applyNumberFormat="1" applyFont="1"/>
    <xf numFmtId="1" fontId="4" fillId="0" borderId="0" xfId="0" applyNumberFormat="1" applyFont="1" applyAlignment="1">
      <alignment horizontal="right"/>
    </xf>
    <xf numFmtId="9" fontId="3" fillId="0" borderId="0" xfId="0" applyNumberFormat="1" applyFont="1"/>
    <xf numFmtId="1" fontId="7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9" fontId="9" fillId="0" borderId="0" xfId="0" applyNumberFormat="1" applyFont="1" applyAlignment="1">
      <alignment horizontal="center"/>
    </xf>
    <xf numFmtId="9" fontId="2" fillId="0" borderId="0" xfId="0" applyNumberFormat="1" applyFont="1"/>
    <xf numFmtId="0" fontId="3" fillId="0" borderId="0" xfId="0" applyFont="1" applyFill="1"/>
    <xf numFmtId="1" fontId="3" fillId="0" borderId="0" xfId="0" applyNumberFormat="1" applyFont="1" applyFill="1"/>
    <xf numFmtId="0" fontId="11" fillId="0" borderId="0" xfId="0" applyFont="1" applyFill="1" applyBorder="1"/>
    <xf numFmtId="0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3" fillId="0" borderId="1" xfId="0" applyNumberFormat="1" applyFont="1" applyBorder="1"/>
    <xf numFmtId="0" fontId="3" fillId="0" borderId="1" xfId="0" applyFont="1" applyBorder="1"/>
    <xf numFmtId="1" fontId="3" fillId="0" borderId="1" xfId="0" applyNumberFormat="1" applyFont="1" applyBorder="1"/>
    <xf numFmtId="164" fontId="3" fillId="0" borderId="1" xfId="0" applyNumberFormat="1" applyFont="1" applyBorder="1"/>
    <xf numFmtId="0" fontId="3" fillId="0" borderId="1" xfId="0" applyNumberFormat="1" applyFont="1" applyBorder="1" applyAlignment="1">
      <alignment horizontal="right"/>
    </xf>
    <xf numFmtId="0" fontId="3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1" fontId="3" fillId="0" borderId="1" xfId="0" applyNumberFormat="1" applyFont="1" applyFill="1" applyBorder="1"/>
    <xf numFmtId="0" fontId="2" fillId="0" borderId="1" xfId="0" applyFont="1" applyFill="1" applyBorder="1"/>
    <xf numFmtId="0" fontId="5" fillId="0" borderId="1" xfId="0" applyFont="1" applyBorder="1"/>
    <xf numFmtId="0" fontId="1" fillId="0" borderId="1" xfId="0" applyFont="1" applyFill="1" applyBorder="1" applyAlignment="1">
      <alignment horizontal="left"/>
    </xf>
    <xf numFmtId="0" fontId="3" fillId="0" borderId="1" xfId="0" applyNumberFormat="1" applyFont="1" applyFill="1" applyBorder="1"/>
    <xf numFmtId="1" fontId="3" fillId="2" borderId="1" xfId="0" applyNumberFormat="1" applyFont="1" applyFill="1" applyBorder="1"/>
    <xf numFmtId="0" fontId="2" fillId="0" borderId="1" xfId="0" applyNumberFormat="1" applyFont="1" applyBorder="1"/>
    <xf numFmtId="1" fontId="2" fillId="0" borderId="1" xfId="0" applyNumberFormat="1" applyFont="1" applyBorder="1"/>
    <xf numFmtId="0" fontId="2" fillId="0" borderId="1" xfId="0" applyFont="1" applyBorder="1"/>
    <xf numFmtId="0" fontId="2" fillId="0" borderId="1" xfId="0" applyNumberFormat="1" applyFont="1" applyBorder="1" applyAlignment="1">
      <alignment horizontal="right"/>
    </xf>
    <xf numFmtId="0" fontId="5" fillId="0" borderId="1" xfId="0" applyFont="1" applyFill="1" applyBorder="1"/>
    <xf numFmtId="0" fontId="2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0" fontId="0" fillId="0" borderId="1" xfId="0" applyFill="1" applyBorder="1"/>
    <xf numFmtId="0" fontId="0" fillId="0" borderId="1" xfId="0" applyBorder="1"/>
    <xf numFmtId="1" fontId="0" fillId="0" borderId="1" xfId="0" applyNumberFormat="1" applyBorder="1"/>
    <xf numFmtId="0" fontId="3" fillId="0" borderId="1" xfId="0" applyFont="1" applyFill="1" applyBorder="1" applyAlignment="1">
      <alignment horizontal="right"/>
    </xf>
    <xf numFmtId="6" fontId="3" fillId="0" borderId="1" xfId="0" applyNumberFormat="1" applyFont="1" applyBorder="1"/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3" fillId="0" borderId="1" xfId="0" applyNumberFormat="1" applyFont="1" applyBorder="1" applyAlignment="1"/>
    <xf numFmtId="3" fontId="3" fillId="0" borderId="1" xfId="0" applyNumberFormat="1" applyFont="1" applyBorder="1"/>
    <xf numFmtId="0" fontId="3" fillId="2" borderId="1" xfId="0" applyFont="1" applyFill="1" applyBorder="1"/>
    <xf numFmtId="38" fontId="3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/>
    <xf numFmtId="0" fontId="0" fillId="0" borderId="1" xfId="0" applyFill="1" applyBorder="1" applyAlignment="1"/>
    <xf numFmtId="0" fontId="3" fillId="2" borderId="1" xfId="0" applyNumberFormat="1" applyFont="1" applyFill="1" applyBorder="1"/>
    <xf numFmtId="3" fontId="4" fillId="0" borderId="1" xfId="0" applyNumberFormat="1" applyFont="1" applyBorder="1" applyAlignment="1">
      <alignment horizontal="right"/>
    </xf>
    <xf numFmtId="0" fontId="1" fillId="0" borderId="1" xfId="0" applyFont="1" applyBorder="1"/>
    <xf numFmtId="164" fontId="3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1" fontId="2" fillId="0" borderId="1" xfId="0" applyNumberFormat="1" applyFont="1" applyFill="1" applyBorder="1"/>
    <xf numFmtId="0" fontId="2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10" fillId="0" borderId="1" xfId="0" applyNumberFormat="1" applyFont="1" applyBorder="1"/>
    <xf numFmtId="0" fontId="12" fillId="0" borderId="0" xfId="0" applyFont="1" applyFill="1" applyBorder="1"/>
    <xf numFmtId="38" fontId="3" fillId="0" borderId="1" xfId="0" applyNumberFormat="1" applyFont="1" applyBorder="1"/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NumberFormat="1" applyFont="1" applyBorder="1"/>
    <xf numFmtId="1" fontId="3" fillId="0" borderId="0" xfId="0" applyNumberFormat="1" applyFont="1" applyBorder="1"/>
    <xf numFmtId="164" fontId="3" fillId="0" borderId="0" xfId="0" applyNumberFormat="1" applyFont="1" applyBorder="1"/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88894</xdr:colOff>
      <xdr:row>7</xdr:row>
      <xdr:rowOff>170180</xdr:rowOff>
    </xdr:from>
    <xdr:to>
      <xdr:col>9</xdr:col>
      <xdr:colOff>529002</xdr:colOff>
      <xdr:row>29</xdr:row>
      <xdr:rowOff>27940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8574" y="1379220"/>
          <a:ext cx="3589708" cy="3657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8"/>
  <sheetViews>
    <sheetView view="pageLayout" topLeftCell="A10" zoomScaleNormal="100" workbookViewId="0">
      <selection activeCell="M38" sqref="M38"/>
    </sheetView>
  </sheetViews>
  <sheetFormatPr defaultRowHeight="13.2" x14ac:dyDescent="0.25"/>
  <sheetData>
    <row r="38" ht="7.5" customHeight="1" x14ac:dyDescent="0.25"/>
  </sheetData>
  <phoneticPr fontId="0" type="noConversion"/>
  <pageMargins left="0.75" right="0.75" top="1" bottom="1" header="0.5" footer="0.5"/>
  <pageSetup orientation="landscape" r:id="rId1"/>
  <headerFooter alignWithMargins="0">
    <oddFooter>&amp;COperating Statement
8.31.17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4"/>
  <sheetViews>
    <sheetView showGridLines="0" tabSelected="1" showWhiteSpace="0" view="pageBreakPreview" zoomScale="50" zoomScaleNormal="50" zoomScaleSheetLayoutView="50" zoomScalePageLayoutView="50" workbookViewId="0">
      <selection activeCell="T4" sqref="T4"/>
    </sheetView>
  </sheetViews>
  <sheetFormatPr defaultColWidth="9.109375" defaultRowHeight="33.9" customHeight="1" outlineLevelRow="3" outlineLevelCol="2" x14ac:dyDescent="0.35"/>
  <cols>
    <col min="1" max="1" width="68" style="20" customWidth="1"/>
    <col min="2" max="2" width="8.44140625" style="20" customWidth="1"/>
    <col min="3" max="3" width="13.44140625" style="17" customWidth="1" outlineLevel="1"/>
    <col min="4" max="4" width="16.5546875" style="17" customWidth="1" outlineLevel="1"/>
    <col min="5" max="5" width="11.5546875" style="19" customWidth="1" outlineLevel="2"/>
    <col min="6" max="6" width="12.5546875" style="19" customWidth="1" outlineLevel="2"/>
    <col min="7" max="7" width="12.44140625" style="20" customWidth="1" outlineLevel="2"/>
    <col min="8" max="8" width="11.88671875" style="21" customWidth="1" outlineLevel="2"/>
    <col min="9" max="9" width="12.109375" style="20" customWidth="1" outlineLevel="2"/>
    <col min="10" max="10" width="12.88671875" style="20" customWidth="1" outlineLevel="2"/>
    <col min="11" max="11" width="12.5546875" style="20" customWidth="1" outlineLevel="2"/>
    <col min="12" max="12" width="11.88671875" style="20" customWidth="1" outlineLevel="2"/>
    <col min="13" max="13" width="12" style="20" customWidth="1" outlineLevel="2"/>
    <col min="14" max="14" width="9.5546875" style="21" customWidth="1" outlineLevel="2"/>
    <col min="15" max="15" width="11.5546875" style="22" customWidth="1" outlineLevel="2"/>
    <col min="16" max="16" width="9.5546875" style="23" hidden="1" customWidth="1" outlineLevel="2"/>
    <col min="17" max="17" width="6.6640625" style="24" customWidth="1" outlineLevel="2"/>
    <col min="18" max="18" width="14.44140625" style="20" customWidth="1" outlineLevel="1"/>
    <col min="19" max="19" width="15.44140625" style="20" customWidth="1" outlineLevel="1"/>
    <col min="20" max="20" width="15" style="21" customWidth="1" outlineLevel="1"/>
    <col min="21" max="21" width="15.44140625" style="21" customWidth="1"/>
    <col min="22" max="22" width="12.5546875" style="2" hidden="1" customWidth="1"/>
    <col min="23" max="16384" width="9.109375" style="1"/>
  </cols>
  <sheetData>
    <row r="1" spans="1:22" ht="33.9" customHeight="1" x14ac:dyDescent="0.35">
      <c r="A1" s="45" t="s">
        <v>98</v>
      </c>
      <c r="B1" s="45"/>
      <c r="C1" s="45" t="s">
        <v>0</v>
      </c>
      <c r="D1" s="45"/>
      <c r="E1" s="12" t="s">
        <v>1</v>
      </c>
      <c r="F1" s="12" t="s">
        <v>2</v>
      </c>
      <c r="G1" s="13" t="s">
        <v>3</v>
      </c>
      <c r="H1" s="14" t="s">
        <v>4</v>
      </c>
      <c r="I1" s="13" t="s">
        <v>5</v>
      </c>
      <c r="J1" s="13" t="s">
        <v>20</v>
      </c>
      <c r="K1" s="13" t="s">
        <v>21</v>
      </c>
      <c r="L1" s="13" t="s">
        <v>6</v>
      </c>
      <c r="M1" s="13" t="s">
        <v>7</v>
      </c>
      <c r="N1" s="14" t="s">
        <v>8</v>
      </c>
      <c r="O1" s="15" t="s">
        <v>10</v>
      </c>
      <c r="P1" s="12" t="s">
        <v>9</v>
      </c>
      <c r="Q1" s="16"/>
      <c r="R1" s="13" t="s">
        <v>95</v>
      </c>
      <c r="S1" s="13"/>
      <c r="T1" s="14" t="s">
        <v>95</v>
      </c>
      <c r="U1" s="14" t="s">
        <v>95</v>
      </c>
      <c r="V1" s="6" t="s">
        <v>105</v>
      </c>
    </row>
    <row r="2" spans="1:22" ht="33.9" customHeight="1" x14ac:dyDescent="0.35">
      <c r="A2" s="17"/>
      <c r="B2" s="17"/>
      <c r="C2" s="18"/>
      <c r="R2" s="13" t="s">
        <v>91</v>
      </c>
      <c r="T2" s="14" t="s">
        <v>92</v>
      </c>
      <c r="U2" s="14" t="s">
        <v>96</v>
      </c>
      <c r="V2" s="3" t="s">
        <v>102</v>
      </c>
    </row>
    <row r="3" spans="1:22" ht="33.9" customHeight="1" x14ac:dyDescent="0.4">
      <c r="A3" s="25" t="s">
        <v>11</v>
      </c>
      <c r="B3" s="25"/>
      <c r="R3" s="23"/>
    </row>
    <row r="4" spans="1:22" ht="33.9" customHeight="1" outlineLevel="1" x14ac:dyDescent="0.35">
      <c r="A4" s="17" t="s">
        <v>12</v>
      </c>
      <c r="B4" s="17"/>
      <c r="C4" s="17">
        <v>61000</v>
      </c>
      <c r="E4" s="19">
        <v>0</v>
      </c>
      <c r="F4" s="19">
        <v>500</v>
      </c>
      <c r="G4" s="20">
        <v>6750</v>
      </c>
      <c r="H4" s="21">
        <v>0</v>
      </c>
      <c r="I4" s="20">
        <v>0</v>
      </c>
      <c r="J4" s="20">
        <v>0</v>
      </c>
      <c r="K4" s="20">
        <v>0</v>
      </c>
      <c r="L4" s="20">
        <v>100</v>
      </c>
      <c r="M4" s="20">
        <v>9500</v>
      </c>
      <c r="N4" s="21">
        <v>0</v>
      </c>
      <c r="O4" s="21">
        <v>0</v>
      </c>
      <c r="R4" s="20">
        <f>SUM(E4:P4)</f>
        <v>16850</v>
      </c>
      <c r="T4" s="21">
        <f>SUM(C4/12*11)</f>
        <v>55916.666666666664</v>
      </c>
      <c r="U4" s="21">
        <f>(R4-T4)</f>
        <v>-39066.666666666664</v>
      </c>
      <c r="V4" s="4">
        <f>(R4/C4)</f>
        <v>0.27622950819672132</v>
      </c>
    </row>
    <row r="5" spans="1:22" ht="33.9" customHeight="1" outlineLevel="1" x14ac:dyDescent="0.35">
      <c r="A5" s="17" t="s">
        <v>13</v>
      </c>
      <c r="B5" s="17"/>
      <c r="C5" s="17">
        <v>70525</v>
      </c>
      <c r="E5" s="19">
        <v>1062</v>
      </c>
      <c r="F5" s="19">
        <v>1078</v>
      </c>
      <c r="G5" s="20">
        <v>3896</v>
      </c>
      <c r="H5" s="26">
        <v>18</v>
      </c>
      <c r="I5" s="20">
        <v>254</v>
      </c>
      <c r="J5" s="20">
        <v>16044</v>
      </c>
      <c r="K5" s="20">
        <v>1</v>
      </c>
      <c r="L5" s="20">
        <v>150</v>
      </c>
      <c r="M5" s="20">
        <v>6029</v>
      </c>
      <c r="N5" s="21">
        <v>53</v>
      </c>
      <c r="O5" s="21">
        <v>535</v>
      </c>
      <c r="R5" s="20">
        <f>SUM(E5:P5)</f>
        <v>29120</v>
      </c>
      <c r="T5" s="21">
        <f>SUM(C5/12*11)</f>
        <v>64647.916666666664</v>
      </c>
      <c r="U5" s="21">
        <f>(R5-T5)</f>
        <v>-35527.916666666664</v>
      </c>
      <c r="V5" s="4">
        <f>(R5/C5)</f>
        <v>0.41290322580645161</v>
      </c>
    </row>
    <row r="6" spans="1:22" ht="33.9" customHeight="1" outlineLevel="1" x14ac:dyDescent="0.35">
      <c r="A6" s="17" t="s">
        <v>14</v>
      </c>
      <c r="B6" s="17"/>
      <c r="C6" s="17">
        <v>817000</v>
      </c>
      <c r="E6" s="19">
        <v>55906</v>
      </c>
      <c r="F6" s="19">
        <v>69277</v>
      </c>
      <c r="G6" s="20">
        <v>68372</v>
      </c>
      <c r="H6" s="21">
        <v>62338</v>
      </c>
      <c r="I6" s="20">
        <v>65766</v>
      </c>
      <c r="J6" s="20">
        <v>70312</v>
      </c>
      <c r="K6" s="20">
        <v>62895</v>
      </c>
      <c r="L6" s="20">
        <v>70389</v>
      </c>
      <c r="M6" s="20">
        <v>76562</v>
      </c>
      <c r="N6" s="21">
        <v>64917</v>
      </c>
      <c r="O6" s="21">
        <v>70888</v>
      </c>
      <c r="R6" s="20">
        <f>SUM(E6:P6)</f>
        <v>737622</v>
      </c>
      <c r="T6" s="21">
        <f>SUM(C6/12*11)</f>
        <v>748916.66666666663</v>
      </c>
      <c r="U6" s="21">
        <f>(R6-T6)</f>
        <v>-11294.666666666628</v>
      </c>
      <c r="V6" s="4">
        <f>(R6/C6)</f>
        <v>0.90284210526315789</v>
      </c>
    </row>
    <row r="7" spans="1:22" ht="33.9" customHeight="1" outlineLevel="1" x14ac:dyDescent="0.35">
      <c r="A7" s="17" t="s">
        <v>122</v>
      </c>
      <c r="B7" s="17"/>
      <c r="C7" s="17">
        <v>11500</v>
      </c>
      <c r="E7" s="19">
        <v>0</v>
      </c>
      <c r="F7" s="19">
        <v>440</v>
      </c>
      <c r="G7" s="20">
        <v>0</v>
      </c>
      <c r="H7" s="21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1">
        <v>1000</v>
      </c>
      <c r="O7" s="21">
        <v>0</v>
      </c>
      <c r="R7" s="21">
        <f>SUM(E7:P7)</f>
        <v>1440</v>
      </c>
      <c r="T7" s="21">
        <f>SUM(C7/12*11)</f>
        <v>10541.666666666668</v>
      </c>
      <c r="U7" s="21">
        <f>(R7-T7)</f>
        <v>-9101.6666666666679</v>
      </c>
      <c r="V7" s="4">
        <f>(R7/C7)</f>
        <v>0.12521739130434784</v>
      </c>
    </row>
    <row r="8" spans="1:22" ht="33.9" customHeight="1" outlineLevel="1" x14ac:dyDescent="0.35">
      <c r="A8" s="17"/>
      <c r="B8" s="17"/>
      <c r="O8" s="21"/>
      <c r="T8" s="21" t="s">
        <v>103</v>
      </c>
      <c r="V8" s="4"/>
    </row>
    <row r="9" spans="1:22" ht="33.9" customHeight="1" outlineLevel="1" x14ac:dyDescent="0.4">
      <c r="A9" s="27" t="s">
        <v>15</v>
      </c>
      <c r="B9" s="27"/>
      <c r="D9" s="17">
        <f>SUM(C4:C8)</f>
        <v>960025</v>
      </c>
      <c r="E9" s="19">
        <f t="shared" ref="E9:P9" si="0">SUM(E4:E8)</f>
        <v>56968</v>
      </c>
      <c r="F9" s="19">
        <f t="shared" si="0"/>
        <v>71295</v>
      </c>
      <c r="G9" s="20">
        <f t="shared" si="0"/>
        <v>79018</v>
      </c>
      <c r="H9" s="21">
        <f t="shared" si="0"/>
        <v>62356</v>
      </c>
      <c r="I9" s="20">
        <f t="shared" si="0"/>
        <v>66020</v>
      </c>
      <c r="J9" s="20">
        <f t="shared" si="0"/>
        <v>86356</v>
      </c>
      <c r="K9" s="20">
        <f t="shared" si="0"/>
        <v>62896</v>
      </c>
      <c r="L9" s="20">
        <f t="shared" si="0"/>
        <v>70639</v>
      </c>
      <c r="M9" s="20">
        <f t="shared" si="0"/>
        <v>92091</v>
      </c>
      <c r="N9" s="21">
        <f t="shared" si="0"/>
        <v>65970</v>
      </c>
      <c r="O9" s="21">
        <f t="shared" si="0"/>
        <v>71423</v>
      </c>
      <c r="P9" s="23">
        <f t="shared" si="0"/>
        <v>0</v>
      </c>
      <c r="R9" s="21">
        <f>SUM(R4:R8)</f>
        <v>785032</v>
      </c>
      <c r="T9" s="21">
        <f>SUM(T4:T8)</f>
        <v>880022.91666666663</v>
      </c>
      <c r="U9" s="21">
        <f>(R9-T9)</f>
        <v>-94990.916666666628</v>
      </c>
      <c r="V9" s="4">
        <f>(R9/D9)</f>
        <v>0.81772037186531599</v>
      </c>
    </row>
    <row r="10" spans="1:22" ht="33.9" customHeight="1" outlineLevel="1" x14ac:dyDescent="0.35">
      <c r="A10" s="17"/>
      <c r="B10" s="17"/>
      <c r="V10" s="4"/>
    </row>
    <row r="11" spans="1:22" ht="33.9" customHeight="1" outlineLevel="1" x14ac:dyDescent="0.35">
      <c r="A11" s="17"/>
      <c r="B11" s="17"/>
      <c r="V11" s="4"/>
    </row>
    <row r="12" spans="1:22" ht="33.9" customHeight="1" outlineLevel="1" x14ac:dyDescent="0.4">
      <c r="A12" s="25"/>
      <c r="B12" s="25"/>
      <c r="V12" s="4"/>
    </row>
    <row r="13" spans="1:22" ht="33.9" customHeight="1" outlineLevel="2" x14ac:dyDescent="0.35">
      <c r="A13" s="17" t="s">
        <v>16</v>
      </c>
      <c r="B13" s="17"/>
      <c r="C13" s="17">
        <v>261836</v>
      </c>
      <c r="E13" s="19">
        <v>22093</v>
      </c>
      <c r="F13" s="19">
        <v>22127</v>
      </c>
      <c r="G13" s="20">
        <v>33495</v>
      </c>
      <c r="H13" s="21">
        <v>23105</v>
      </c>
      <c r="I13" s="20">
        <v>23083</v>
      </c>
      <c r="J13" s="20">
        <v>23017</v>
      </c>
      <c r="K13" s="20">
        <v>22988</v>
      </c>
      <c r="L13" s="20">
        <v>22985</v>
      </c>
      <c r="M13" s="20">
        <v>33000</v>
      </c>
      <c r="N13" s="21">
        <v>23025</v>
      </c>
      <c r="O13" s="21">
        <v>20813</v>
      </c>
      <c r="R13" s="20">
        <f t="shared" ref="R13:R18" si="1">SUM(E13:P13)</f>
        <v>269731</v>
      </c>
      <c r="T13" s="21">
        <f>SUM(C13/12*11)</f>
        <v>240016.33333333334</v>
      </c>
      <c r="U13" s="21">
        <f t="shared" ref="U13:U21" si="2">(R13-T13)</f>
        <v>29714.666666666657</v>
      </c>
      <c r="V13" s="4">
        <f t="shared" ref="V13:V18" si="3">(R13/C13)</f>
        <v>1.0301524618463467</v>
      </c>
    </row>
    <row r="14" spans="1:22" ht="33.9" customHeight="1" outlineLevel="2" x14ac:dyDescent="0.35">
      <c r="A14" s="17" t="s">
        <v>123</v>
      </c>
      <c r="B14" s="17"/>
      <c r="C14" s="17">
        <v>67100</v>
      </c>
      <c r="E14" s="19">
        <v>2310</v>
      </c>
      <c r="F14" s="19">
        <v>4583</v>
      </c>
      <c r="G14" s="20">
        <v>4588</v>
      </c>
      <c r="H14" s="21">
        <v>17746</v>
      </c>
      <c r="I14" s="20">
        <v>4484</v>
      </c>
      <c r="J14" s="20">
        <v>3661</v>
      </c>
      <c r="K14" s="17">
        <v>4879</v>
      </c>
      <c r="L14" s="20">
        <v>3870</v>
      </c>
      <c r="M14" s="20">
        <v>5128</v>
      </c>
      <c r="N14" s="21">
        <v>3527</v>
      </c>
      <c r="O14" s="21">
        <v>6394</v>
      </c>
      <c r="R14" s="20">
        <f t="shared" si="1"/>
        <v>61170</v>
      </c>
      <c r="T14" s="26">
        <f>SUM(C14/12*11)</f>
        <v>61508.333333333336</v>
      </c>
      <c r="U14" s="21">
        <f t="shared" si="2"/>
        <v>-338.33333333333576</v>
      </c>
      <c r="V14" s="4">
        <f t="shared" si="3"/>
        <v>0.91162444113263785</v>
      </c>
    </row>
    <row r="15" spans="1:22" ht="33.9" customHeight="1" outlineLevel="2" x14ac:dyDescent="0.35">
      <c r="A15" s="17" t="s">
        <v>77</v>
      </c>
      <c r="B15" s="17"/>
      <c r="C15" s="17">
        <v>2400</v>
      </c>
      <c r="E15" s="19">
        <v>0</v>
      </c>
      <c r="F15" s="19">
        <v>0</v>
      </c>
      <c r="G15" s="20">
        <v>23</v>
      </c>
      <c r="H15" s="21">
        <v>0</v>
      </c>
      <c r="I15" s="20">
        <v>32</v>
      </c>
      <c r="J15" s="20">
        <v>0</v>
      </c>
      <c r="K15" s="20">
        <v>0</v>
      </c>
      <c r="L15" s="20">
        <v>0</v>
      </c>
      <c r="M15" s="20">
        <v>0</v>
      </c>
      <c r="N15" s="21">
        <v>20</v>
      </c>
      <c r="O15" s="21">
        <v>63</v>
      </c>
      <c r="R15" s="20">
        <f t="shared" si="1"/>
        <v>138</v>
      </c>
      <c r="T15" s="26">
        <f>SUM(C15/12*11)</f>
        <v>2200</v>
      </c>
      <c r="U15" s="21">
        <f t="shared" si="2"/>
        <v>-2062</v>
      </c>
      <c r="V15" s="4">
        <f t="shared" si="3"/>
        <v>5.7500000000000002E-2</v>
      </c>
    </row>
    <row r="16" spans="1:22" ht="33.9" customHeight="1" outlineLevel="2" x14ac:dyDescent="0.35">
      <c r="A16" s="17" t="s">
        <v>22</v>
      </c>
      <c r="B16" s="17"/>
      <c r="C16" s="17">
        <v>14000</v>
      </c>
      <c r="E16" s="19">
        <v>1127</v>
      </c>
      <c r="F16" s="19">
        <v>166</v>
      </c>
      <c r="G16" s="20">
        <v>39</v>
      </c>
      <c r="H16" s="21">
        <v>0</v>
      </c>
      <c r="I16" s="20">
        <v>0</v>
      </c>
      <c r="J16" s="20">
        <v>0</v>
      </c>
      <c r="K16" s="20">
        <v>500</v>
      </c>
      <c r="L16" s="20">
        <v>0</v>
      </c>
      <c r="M16" s="20">
        <v>3800</v>
      </c>
      <c r="N16" s="21">
        <v>0</v>
      </c>
      <c r="O16" s="21">
        <v>0</v>
      </c>
      <c r="R16" s="20">
        <f t="shared" si="1"/>
        <v>5632</v>
      </c>
      <c r="T16" s="21">
        <f>SUM(C16/12*11)</f>
        <v>12833.333333333334</v>
      </c>
      <c r="U16" s="21">
        <f t="shared" si="2"/>
        <v>-7201.3333333333339</v>
      </c>
      <c r="V16" s="4">
        <f t="shared" si="3"/>
        <v>0.4022857142857143</v>
      </c>
    </row>
    <row r="17" spans="1:22" ht="33.9" customHeight="1" outlineLevel="2" x14ac:dyDescent="0.35">
      <c r="A17" s="17" t="s">
        <v>17</v>
      </c>
      <c r="B17" s="17"/>
      <c r="C17" s="17">
        <v>1000</v>
      </c>
      <c r="E17" s="19">
        <v>150</v>
      </c>
      <c r="F17" s="19">
        <v>80</v>
      </c>
      <c r="G17" s="20">
        <v>199</v>
      </c>
      <c r="H17" s="21">
        <v>0</v>
      </c>
      <c r="I17" s="20">
        <v>0</v>
      </c>
      <c r="J17" s="20">
        <v>30</v>
      </c>
      <c r="K17" s="20">
        <v>0</v>
      </c>
      <c r="L17" s="20">
        <v>0</v>
      </c>
      <c r="M17" s="20">
        <v>40</v>
      </c>
      <c r="N17" s="21">
        <v>25</v>
      </c>
      <c r="O17" s="21">
        <v>0</v>
      </c>
      <c r="R17" s="20">
        <f t="shared" si="1"/>
        <v>524</v>
      </c>
      <c r="T17" s="21">
        <f>SUM(C17/12*11)</f>
        <v>916.66666666666663</v>
      </c>
      <c r="U17" s="21">
        <f t="shared" si="2"/>
        <v>-392.66666666666663</v>
      </c>
      <c r="V17" s="4">
        <f t="shared" si="3"/>
        <v>0.52400000000000002</v>
      </c>
    </row>
    <row r="18" spans="1:22" ht="33.9" customHeight="1" outlineLevel="2" x14ac:dyDescent="0.35">
      <c r="A18" s="17" t="s">
        <v>18</v>
      </c>
      <c r="B18" s="17"/>
      <c r="C18" s="17">
        <v>586690</v>
      </c>
      <c r="E18" s="19">
        <v>45904</v>
      </c>
      <c r="F18" s="19">
        <v>42839</v>
      </c>
      <c r="G18" s="20">
        <v>60121</v>
      </c>
      <c r="H18" s="21">
        <v>43594</v>
      </c>
      <c r="I18" s="20">
        <v>50168</v>
      </c>
      <c r="J18" s="20">
        <v>42518</v>
      </c>
      <c r="K18" s="17">
        <v>55928</v>
      </c>
      <c r="L18" s="20">
        <v>44231</v>
      </c>
      <c r="M18" s="20">
        <v>48643</v>
      </c>
      <c r="N18" s="26">
        <v>43673</v>
      </c>
      <c r="O18" s="21">
        <v>44063</v>
      </c>
      <c r="R18" s="20">
        <f t="shared" si="1"/>
        <v>521682</v>
      </c>
      <c r="T18" s="26">
        <f>SUM(C18/12*11)</f>
        <v>537799.16666666674</v>
      </c>
      <c r="U18" s="21">
        <f t="shared" si="2"/>
        <v>-16117.166666666744</v>
      </c>
      <c r="V18" s="4">
        <f t="shared" si="3"/>
        <v>0.8891953160953826</v>
      </c>
    </row>
    <row r="19" spans="1:22" ht="33.9" customHeight="1" outlineLevel="2" x14ac:dyDescent="0.35">
      <c r="A19" s="17"/>
      <c r="B19" s="17"/>
      <c r="O19" s="21"/>
      <c r="V19" s="4"/>
    </row>
    <row r="20" spans="1:22" ht="33.9" customHeight="1" outlineLevel="2" x14ac:dyDescent="0.35">
      <c r="A20" s="17"/>
      <c r="B20" s="17"/>
      <c r="O20" s="21"/>
      <c r="V20" s="4"/>
    </row>
    <row r="21" spans="1:22" ht="33.9" customHeight="1" outlineLevel="1" x14ac:dyDescent="0.4">
      <c r="A21" s="27" t="s">
        <v>19</v>
      </c>
      <c r="B21" s="27"/>
      <c r="D21" s="17">
        <f>SUM(C13:C18)</f>
        <v>933026</v>
      </c>
      <c r="E21" s="20">
        <f>SUM(E13:E20)</f>
        <v>71584</v>
      </c>
      <c r="F21" s="20">
        <f>SUM(F13:F20)</f>
        <v>69795</v>
      </c>
      <c r="G21" s="20">
        <f>SUM(G13:G20)</f>
        <v>98465</v>
      </c>
      <c r="H21" s="21">
        <f>SUM(H13:H20)</f>
        <v>84445</v>
      </c>
      <c r="I21" s="20">
        <f>SUM(I13:I20)</f>
        <v>77767</v>
      </c>
      <c r="J21" s="20">
        <f t="shared" ref="J21:P21" si="4">SUM(J13:J18)</f>
        <v>69226</v>
      </c>
      <c r="K21" s="20">
        <f t="shared" si="4"/>
        <v>84295</v>
      </c>
      <c r="L21" s="20">
        <f t="shared" si="4"/>
        <v>71086</v>
      </c>
      <c r="M21" s="20">
        <f t="shared" si="4"/>
        <v>90611</v>
      </c>
      <c r="N21" s="21">
        <f t="shared" si="4"/>
        <v>70270</v>
      </c>
      <c r="O21" s="21">
        <f t="shared" si="4"/>
        <v>71333</v>
      </c>
      <c r="P21" s="23">
        <f t="shared" si="4"/>
        <v>0</v>
      </c>
      <c r="R21" s="20">
        <f>SUM(R13:R20)</f>
        <v>858877</v>
      </c>
      <c r="T21" s="21">
        <f>SUM(T13:T18)</f>
        <v>855273.83333333349</v>
      </c>
      <c r="U21" s="21">
        <f t="shared" si="2"/>
        <v>3603.1666666665114</v>
      </c>
      <c r="V21" s="4">
        <v>0.99</v>
      </c>
    </row>
    <row r="22" spans="1:22" ht="33.9" customHeight="1" outlineLevel="1" x14ac:dyDescent="0.4">
      <c r="A22" s="27"/>
      <c r="B22" s="27"/>
      <c r="O22" s="21"/>
      <c r="V22" s="4"/>
    </row>
    <row r="23" spans="1:22" ht="33.9" customHeight="1" outlineLevel="1" x14ac:dyDescent="0.35">
      <c r="A23" s="17"/>
      <c r="B23" s="17"/>
      <c r="O23" s="21"/>
      <c r="V23" s="4"/>
    </row>
    <row r="24" spans="1:22" ht="33.9" customHeight="1" x14ac:dyDescent="0.4">
      <c r="A24" s="27" t="s">
        <v>97</v>
      </c>
      <c r="B24" s="27"/>
      <c r="D24" s="17">
        <f>SUM(D9-D21)</f>
        <v>26999</v>
      </c>
      <c r="E24" s="19">
        <f t="shared" ref="E24:P24" si="5">SUM(E9-E21)</f>
        <v>-14616</v>
      </c>
      <c r="F24" s="19">
        <f t="shared" si="5"/>
        <v>1500</v>
      </c>
      <c r="G24" s="20">
        <f t="shared" si="5"/>
        <v>-19447</v>
      </c>
      <c r="H24" s="21">
        <f t="shared" si="5"/>
        <v>-22089</v>
      </c>
      <c r="I24" s="20">
        <f t="shared" si="5"/>
        <v>-11747</v>
      </c>
      <c r="J24" s="21">
        <f t="shared" si="5"/>
        <v>17130</v>
      </c>
      <c r="K24" s="21">
        <f t="shared" si="5"/>
        <v>-21399</v>
      </c>
      <c r="L24" s="21">
        <f t="shared" si="5"/>
        <v>-447</v>
      </c>
      <c r="M24" s="20">
        <f t="shared" si="5"/>
        <v>1480</v>
      </c>
      <c r="N24" s="21">
        <f t="shared" si="5"/>
        <v>-4300</v>
      </c>
      <c r="O24" s="21">
        <f t="shared" si="5"/>
        <v>90</v>
      </c>
      <c r="P24" s="23">
        <f t="shared" si="5"/>
        <v>0</v>
      </c>
      <c r="R24" s="21">
        <f>SUM(R9-R21)</f>
        <v>-73845</v>
      </c>
      <c r="S24" s="21"/>
      <c r="T24" s="21">
        <f>SUM(T9-T21)</f>
        <v>24749.083333333139</v>
      </c>
      <c r="U24" s="21">
        <f>SUM(U9-U21)</f>
        <v>-98594.083333333139</v>
      </c>
    </row>
    <row r="25" spans="1:22" ht="33.9" customHeight="1" x14ac:dyDescent="0.35">
      <c r="A25" s="17"/>
      <c r="B25" s="17"/>
    </row>
    <row r="26" spans="1:22" ht="33.9" customHeight="1" x14ac:dyDescent="0.35">
      <c r="A26" s="17"/>
      <c r="B26" s="17"/>
    </row>
    <row r="27" spans="1:22" ht="33.9" customHeight="1" x14ac:dyDescent="0.35">
      <c r="A27" s="17"/>
      <c r="B27" s="17"/>
    </row>
    <row r="28" spans="1:22" ht="33.9" customHeight="1" x14ac:dyDescent="0.35">
      <c r="A28" s="17"/>
      <c r="B28" s="17"/>
    </row>
    <row r="29" spans="1:22" ht="33.9" customHeight="1" x14ac:dyDescent="0.35">
      <c r="A29" s="17"/>
      <c r="B29" s="17"/>
    </row>
    <row r="30" spans="1:22" ht="33.9" customHeight="1" x14ac:dyDescent="0.35">
      <c r="A30" s="17"/>
      <c r="B30" s="17"/>
    </row>
    <row r="31" spans="1:22" ht="33.9" customHeight="1" x14ac:dyDescent="0.35">
      <c r="A31" s="45" t="s">
        <v>98</v>
      </c>
      <c r="B31" s="45"/>
      <c r="C31" s="45"/>
      <c r="D31" s="45"/>
      <c r="E31" s="12" t="s">
        <v>1</v>
      </c>
      <c r="F31" s="12" t="s">
        <v>2</v>
      </c>
      <c r="G31" s="13" t="s">
        <v>3</v>
      </c>
      <c r="H31" s="14" t="s">
        <v>4</v>
      </c>
      <c r="I31" s="13" t="s">
        <v>5</v>
      </c>
      <c r="J31" s="13" t="s">
        <v>20</v>
      </c>
      <c r="K31" s="13" t="s">
        <v>21</v>
      </c>
      <c r="L31" s="13" t="s">
        <v>6</v>
      </c>
      <c r="M31" s="13" t="s">
        <v>7</v>
      </c>
      <c r="N31" s="14" t="s">
        <v>8</v>
      </c>
      <c r="O31" s="15" t="s">
        <v>10</v>
      </c>
      <c r="P31" s="12" t="s">
        <v>9</v>
      </c>
      <c r="Q31" s="16"/>
      <c r="R31" s="28"/>
      <c r="S31" s="28"/>
      <c r="T31" s="14"/>
      <c r="U31" s="14"/>
      <c r="V31" s="3"/>
    </row>
    <row r="32" spans="1:22" ht="33.9" customHeight="1" x14ac:dyDescent="0.35">
      <c r="A32" s="17"/>
      <c r="B32" s="17"/>
      <c r="R32" s="28"/>
      <c r="S32" s="28"/>
    </row>
    <row r="33" spans="1:19" ht="33.9" customHeight="1" x14ac:dyDescent="0.4">
      <c r="A33" s="29" t="s">
        <v>24</v>
      </c>
      <c r="B33" s="25"/>
      <c r="R33" s="28"/>
      <c r="S33" s="28"/>
    </row>
    <row r="34" spans="1:19" ht="33.9" customHeight="1" x14ac:dyDescent="0.35">
      <c r="A34" s="17"/>
      <c r="B34" s="17"/>
      <c r="E34" s="19" t="s">
        <v>103</v>
      </c>
      <c r="R34" s="28"/>
      <c r="S34" s="28"/>
    </row>
    <row r="35" spans="1:19" ht="33.9" customHeight="1" outlineLevel="2" x14ac:dyDescent="0.35">
      <c r="A35" s="17" t="s">
        <v>135</v>
      </c>
      <c r="B35" s="17"/>
      <c r="E35" s="19">
        <v>44916</v>
      </c>
      <c r="F35" s="19">
        <v>45563</v>
      </c>
      <c r="G35" s="21">
        <v>24493</v>
      </c>
      <c r="H35" s="21">
        <v>7151</v>
      </c>
      <c r="I35" s="20">
        <v>10186</v>
      </c>
      <c r="J35" s="20">
        <v>25752</v>
      </c>
      <c r="K35" s="20">
        <v>8362</v>
      </c>
      <c r="L35" s="20">
        <v>5086</v>
      </c>
      <c r="M35" s="20">
        <v>9928</v>
      </c>
      <c r="N35" s="21">
        <v>16524</v>
      </c>
      <c r="O35" s="21">
        <v>15345</v>
      </c>
      <c r="Q35" s="20"/>
    </row>
    <row r="36" spans="1:19" ht="33.75" customHeight="1" outlineLevel="2" x14ac:dyDescent="0.35">
      <c r="A36" s="17" t="s">
        <v>117</v>
      </c>
      <c r="B36" s="17"/>
      <c r="E36" s="19">
        <v>29</v>
      </c>
      <c r="F36" s="19">
        <v>29</v>
      </c>
      <c r="G36" s="26">
        <v>45864</v>
      </c>
      <c r="H36" s="26">
        <v>39</v>
      </c>
      <c r="I36" s="20">
        <v>40</v>
      </c>
      <c r="J36" s="20">
        <v>40</v>
      </c>
      <c r="K36" s="17">
        <v>40</v>
      </c>
      <c r="L36" s="17">
        <v>40</v>
      </c>
      <c r="M36" s="20">
        <v>40</v>
      </c>
      <c r="N36" s="21">
        <v>40</v>
      </c>
      <c r="O36" s="21">
        <v>40</v>
      </c>
      <c r="S36" s="28"/>
    </row>
    <row r="37" spans="1:19" ht="33.9" customHeight="1" outlineLevel="2" x14ac:dyDescent="0.35">
      <c r="A37" s="17" t="s">
        <v>137</v>
      </c>
      <c r="B37" s="17"/>
      <c r="E37" s="30">
        <v>63262</v>
      </c>
      <c r="F37" s="30">
        <v>63360</v>
      </c>
      <c r="G37" s="31">
        <v>17525</v>
      </c>
      <c r="H37" s="26">
        <v>17558</v>
      </c>
      <c r="I37" s="17">
        <v>17576</v>
      </c>
      <c r="J37" s="17">
        <v>17582</v>
      </c>
      <c r="K37" s="17">
        <v>17588</v>
      </c>
      <c r="L37" s="17">
        <v>17594</v>
      </c>
      <c r="M37" s="17">
        <v>17600</v>
      </c>
      <c r="N37" s="26">
        <v>17606</v>
      </c>
      <c r="O37" s="21">
        <v>17611</v>
      </c>
      <c r="P37" s="24"/>
      <c r="S37" s="28"/>
    </row>
    <row r="38" spans="1:19" ht="33.9" customHeight="1" x14ac:dyDescent="0.35">
      <c r="A38" s="17"/>
      <c r="B38" s="17"/>
      <c r="G38" s="21"/>
    </row>
    <row r="39" spans="1:19" ht="33.9" customHeight="1" outlineLevel="1" x14ac:dyDescent="0.4">
      <c r="A39" s="27" t="s">
        <v>25</v>
      </c>
      <c r="B39" s="27"/>
      <c r="E39" s="32">
        <f t="shared" ref="E39:P39" si="6">SUM(E35:E37)</f>
        <v>108207</v>
      </c>
      <c r="F39" s="32">
        <f t="shared" si="6"/>
        <v>108952</v>
      </c>
      <c r="G39" s="33">
        <f t="shared" si="6"/>
        <v>87882</v>
      </c>
      <c r="H39" s="33">
        <f t="shared" si="6"/>
        <v>24748</v>
      </c>
      <c r="I39" s="34">
        <f t="shared" si="6"/>
        <v>27802</v>
      </c>
      <c r="J39" s="34">
        <f t="shared" si="6"/>
        <v>43374</v>
      </c>
      <c r="K39" s="34">
        <f t="shared" si="6"/>
        <v>25990</v>
      </c>
      <c r="L39" s="34">
        <f t="shared" si="6"/>
        <v>22720</v>
      </c>
      <c r="M39" s="34">
        <f t="shared" si="6"/>
        <v>27568</v>
      </c>
      <c r="N39" s="33">
        <f t="shared" si="6"/>
        <v>34170</v>
      </c>
      <c r="O39" s="33">
        <f t="shared" si="6"/>
        <v>32996</v>
      </c>
      <c r="P39" s="35">
        <f t="shared" si="6"/>
        <v>0</v>
      </c>
      <c r="Q39" s="36"/>
      <c r="S39" s="28"/>
    </row>
    <row r="40" spans="1:19" ht="33.9" customHeight="1" outlineLevel="1" x14ac:dyDescent="0.35">
      <c r="A40" s="17"/>
      <c r="B40" s="17"/>
      <c r="G40" s="21"/>
      <c r="Q40" s="36"/>
      <c r="S40" s="28"/>
    </row>
    <row r="41" spans="1:19" ht="33.9" customHeight="1" outlineLevel="1" x14ac:dyDescent="0.4">
      <c r="A41" s="25" t="s">
        <v>126</v>
      </c>
      <c r="B41" s="25"/>
      <c r="G41" s="21"/>
      <c r="Q41" s="36"/>
      <c r="S41" s="28"/>
    </row>
    <row r="42" spans="1:19" ht="33.9" customHeight="1" outlineLevel="1" x14ac:dyDescent="0.35">
      <c r="A42" s="17"/>
      <c r="B42" s="17"/>
      <c r="G42" s="21"/>
      <c r="Q42" s="17"/>
    </row>
    <row r="43" spans="1:19" ht="33.9" customHeight="1" outlineLevel="1" x14ac:dyDescent="0.35">
      <c r="A43" s="17" t="s">
        <v>118</v>
      </c>
      <c r="B43" s="17"/>
      <c r="E43" s="19">
        <v>0</v>
      </c>
      <c r="F43" s="19">
        <v>0</v>
      </c>
      <c r="G43" s="21">
        <v>0</v>
      </c>
      <c r="H43" s="21">
        <v>0</v>
      </c>
      <c r="I43" s="20">
        <v>0</v>
      </c>
      <c r="J43" s="20">
        <v>0</v>
      </c>
      <c r="K43" s="17">
        <v>0</v>
      </c>
      <c r="L43" s="20">
        <v>0</v>
      </c>
      <c r="M43" s="20">
        <v>0</v>
      </c>
      <c r="N43" s="21">
        <v>0</v>
      </c>
      <c r="O43" s="21">
        <v>0</v>
      </c>
      <c r="S43" s="28"/>
    </row>
    <row r="44" spans="1:19" ht="33.9" customHeight="1" outlineLevel="1" x14ac:dyDescent="0.35">
      <c r="A44" s="17" t="s">
        <v>139</v>
      </c>
      <c r="B44" s="17"/>
      <c r="E44" s="19">
        <v>20675</v>
      </c>
      <c r="F44" s="19">
        <v>21342</v>
      </c>
      <c r="G44" s="21">
        <v>21908</v>
      </c>
      <c r="H44" s="21">
        <v>22475</v>
      </c>
      <c r="I44" s="20">
        <v>23042</v>
      </c>
      <c r="J44" s="20">
        <v>23608</v>
      </c>
      <c r="K44" s="17">
        <v>24175</v>
      </c>
      <c r="L44" s="20">
        <v>24742</v>
      </c>
      <c r="M44" s="20">
        <v>25308</v>
      </c>
      <c r="N44" s="21">
        <v>5718</v>
      </c>
      <c r="O44" s="21">
        <v>6285</v>
      </c>
      <c r="S44" s="28"/>
    </row>
    <row r="45" spans="1:19" ht="33.9" customHeight="1" outlineLevel="1" x14ac:dyDescent="0.35">
      <c r="A45" s="17" t="s">
        <v>145</v>
      </c>
      <c r="B45" s="17"/>
      <c r="E45" s="20">
        <v>1914</v>
      </c>
      <c r="F45" s="20">
        <v>1914</v>
      </c>
      <c r="G45" s="20">
        <v>3164</v>
      </c>
      <c r="H45" s="20">
        <v>3164</v>
      </c>
      <c r="I45" s="20">
        <v>3164</v>
      </c>
      <c r="J45" s="20">
        <v>3164</v>
      </c>
      <c r="K45" s="20">
        <v>3164</v>
      </c>
      <c r="L45" s="20">
        <v>3164</v>
      </c>
      <c r="M45" s="20">
        <v>3164</v>
      </c>
      <c r="N45" s="20">
        <v>2713</v>
      </c>
      <c r="O45" s="21">
        <v>2713</v>
      </c>
      <c r="R45" s="28"/>
      <c r="S45" s="28"/>
    </row>
    <row r="46" spans="1:19" ht="33.9" customHeight="1" outlineLevel="1" x14ac:dyDescent="0.35">
      <c r="A46" s="17"/>
      <c r="B46" s="17"/>
      <c r="G46" s="21"/>
      <c r="N46" s="20"/>
      <c r="O46" s="21"/>
      <c r="R46" s="28"/>
      <c r="S46" s="28"/>
    </row>
    <row r="47" spans="1:19" ht="33.9" customHeight="1" outlineLevel="1" x14ac:dyDescent="0.4">
      <c r="A47" s="27" t="s">
        <v>142</v>
      </c>
      <c r="B47" s="17"/>
      <c r="E47" s="32">
        <f t="shared" ref="E47:N47" si="7">SUM(E43:E46)</f>
        <v>22589</v>
      </c>
      <c r="F47" s="32">
        <f t="shared" si="7"/>
        <v>23256</v>
      </c>
      <c r="G47" s="33">
        <f t="shared" si="7"/>
        <v>25072</v>
      </c>
      <c r="H47" s="33">
        <f t="shared" si="7"/>
        <v>25639</v>
      </c>
      <c r="I47" s="34">
        <f t="shared" si="7"/>
        <v>26206</v>
      </c>
      <c r="J47" s="34">
        <f t="shared" si="7"/>
        <v>26772</v>
      </c>
      <c r="K47" s="34">
        <f t="shared" si="7"/>
        <v>27339</v>
      </c>
      <c r="L47" s="34">
        <f t="shared" si="7"/>
        <v>27906</v>
      </c>
      <c r="M47" s="34">
        <f t="shared" si="7"/>
        <v>28472</v>
      </c>
      <c r="N47" s="33">
        <f t="shared" si="7"/>
        <v>8431</v>
      </c>
      <c r="O47" s="33">
        <f>SUM(O43:O45)</f>
        <v>8998</v>
      </c>
      <c r="P47" s="23">
        <f>SUM(P43:P45)</f>
        <v>0</v>
      </c>
      <c r="R47" s="28"/>
      <c r="S47" s="28"/>
    </row>
    <row r="48" spans="1:19" ht="33.9" customHeight="1" outlineLevel="1" x14ac:dyDescent="0.35">
      <c r="A48" s="17"/>
      <c r="B48" s="17"/>
      <c r="G48" s="21"/>
      <c r="O48" s="21"/>
      <c r="R48" s="28"/>
      <c r="S48" s="28"/>
    </row>
    <row r="49" spans="1:22" ht="33.9" customHeight="1" x14ac:dyDescent="0.4">
      <c r="A49" s="27" t="s">
        <v>26</v>
      </c>
      <c r="B49" s="27"/>
      <c r="E49" s="32">
        <f t="shared" ref="E49:K49" si="8">SUM(E39,E47)</f>
        <v>130796</v>
      </c>
      <c r="F49" s="32">
        <f t="shared" si="8"/>
        <v>132208</v>
      </c>
      <c r="G49" s="33">
        <f t="shared" si="8"/>
        <v>112954</v>
      </c>
      <c r="H49" s="33">
        <f t="shared" si="8"/>
        <v>50387</v>
      </c>
      <c r="I49" s="34">
        <f t="shared" si="8"/>
        <v>54008</v>
      </c>
      <c r="J49" s="34">
        <f t="shared" si="8"/>
        <v>70146</v>
      </c>
      <c r="K49" s="34">
        <f t="shared" si="8"/>
        <v>53329</v>
      </c>
      <c r="L49" s="34">
        <f>SUM(L39,L47)</f>
        <v>50626</v>
      </c>
      <c r="M49" s="34">
        <f>SUM(M39,M47)</f>
        <v>56040</v>
      </c>
      <c r="N49" s="33">
        <f>SUM(N39,N47)</f>
        <v>42601</v>
      </c>
      <c r="O49" s="33">
        <f>SUM(O39:O48)</f>
        <v>50992</v>
      </c>
      <c r="P49" s="35">
        <f>SUM(P39:P48)</f>
        <v>0</v>
      </c>
      <c r="Q49" s="37"/>
      <c r="R49" s="28"/>
      <c r="S49" s="28"/>
    </row>
    <row r="50" spans="1:22" ht="33.9" customHeight="1" x14ac:dyDescent="0.35">
      <c r="A50" s="17"/>
      <c r="B50" s="17"/>
    </row>
    <row r="51" spans="1:22" ht="33.9" customHeight="1" x14ac:dyDescent="0.35">
      <c r="A51" s="17"/>
      <c r="B51" s="17"/>
    </row>
    <row r="52" spans="1:22" ht="33.9" customHeight="1" x14ac:dyDescent="0.35">
      <c r="A52" s="30"/>
      <c r="B52" s="17"/>
    </row>
    <row r="53" spans="1:22" ht="33.9" customHeight="1" x14ac:dyDescent="0.35">
      <c r="B53" s="17"/>
    </row>
    <row r="54" spans="1:22" ht="33.75" customHeight="1" x14ac:dyDescent="0.35">
      <c r="A54" s="17"/>
      <c r="B54" s="38"/>
    </row>
    <row r="55" spans="1:22" ht="33.9" customHeight="1" x14ac:dyDescent="0.35">
      <c r="B55" s="17"/>
      <c r="C55" s="36"/>
      <c r="D55" s="39"/>
      <c r="E55" s="28"/>
      <c r="F55" s="40"/>
      <c r="G55" s="40"/>
      <c r="H55" s="41"/>
      <c r="I55" s="40"/>
      <c r="J55" s="40"/>
      <c r="K55" s="40"/>
      <c r="L55" s="40"/>
      <c r="M55" s="40"/>
      <c r="N55" s="41"/>
      <c r="O55" s="40"/>
      <c r="P55" s="40"/>
      <c r="Q55" s="39"/>
      <c r="R55" s="40"/>
      <c r="S55" s="40"/>
      <c r="T55" s="40"/>
      <c r="U55" s="40"/>
    </row>
    <row r="56" spans="1:22" ht="33.9" customHeight="1" x14ac:dyDescent="0.35">
      <c r="A56" s="17"/>
      <c r="B56" s="17"/>
      <c r="R56" s="21"/>
      <c r="S56" s="21"/>
      <c r="V56" s="1"/>
    </row>
    <row r="57" spans="1:22" ht="33.9" customHeight="1" x14ac:dyDescent="0.35">
      <c r="A57" s="42"/>
      <c r="B57" s="42"/>
      <c r="E57" s="43"/>
    </row>
    <row r="58" spans="1:22" ht="33.9" customHeight="1" x14ac:dyDescent="0.35">
      <c r="A58" s="42"/>
      <c r="B58" s="42"/>
    </row>
    <row r="59" spans="1:22" ht="33.9" customHeight="1" x14ac:dyDescent="0.35">
      <c r="A59" s="42"/>
      <c r="B59" s="42"/>
    </row>
    <row r="60" spans="1:22" ht="33.9" customHeight="1" x14ac:dyDescent="0.35">
      <c r="A60" s="17"/>
      <c r="B60" s="17"/>
    </row>
    <row r="61" spans="1:22" ht="33.9" customHeight="1" x14ac:dyDescent="0.35">
      <c r="A61" s="42"/>
      <c r="B61" s="42"/>
      <c r="R61" s="21"/>
    </row>
    <row r="62" spans="1:22" ht="33.75" customHeight="1" x14ac:dyDescent="0.35">
      <c r="A62" s="42"/>
      <c r="B62" s="42"/>
    </row>
    <row r="63" spans="1:22" ht="33.9" customHeight="1" x14ac:dyDescent="0.35">
      <c r="A63" s="44"/>
      <c r="B63" s="42"/>
    </row>
    <row r="64" spans="1:22" ht="33.9" customHeight="1" x14ac:dyDescent="0.35">
      <c r="A64" s="45" t="s">
        <v>98</v>
      </c>
      <c r="B64" s="45"/>
      <c r="C64" s="85" t="s">
        <v>0</v>
      </c>
      <c r="D64" s="85"/>
      <c r="E64" s="12" t="s">
        <v>1</v>
      </c>
      <c r="F64" s="12" t="s">
        <v>2</v>
      </c>
      <c r="G64" s="13" t="s">
        <v>3</v>
      </c>
      <c r="H64" s="14" t="s">
        <v>4</v>
      </c>
      <c r="I64" s="13" t="s">
        <v>5</v>
      </c>
      <c r="J64" s="13" t="s">
        <v>20</v>
      </c>
      <c r="K64" s="13" t="s">
        <v>21</v>
      </c>
      <c r="L64" s="13" t="s">
        <v>6</v>
      </c>
      <c r="M64" s="13" t="s">
        <v>7</v>
      </c>
      <c r="N64" s="14" t="s">
        <v>8</v>
      </c>
      <c r="O64" s="15" t="s">
        <v>10</v>
      </c>
      <c r="P64" s="12" t="s">
        <v>9</v>
      </c>
      <c r="Q64" s="16"/>
      <c r="R64" s="13" t="s">
        <v>95</v>
      </c>
      <c r="S64" s="13"/>
      <c r="T64" s="14" t="s">
        <v>95</v>
      </c>
      <c r="U64" s="14" t="s">
        <v>95</v>
      </c>
      <c r="V64" s="6" t="s">
        <v>105</v>
      </c>
    </row>
    <row r="65" spans="1:22" ht="33.9" customHeight="1" x14ac:dyDescent="0.35">
      <c r="A65" s="17"/>
      <c r="B65" s="17"/>
      <c r="C65" s="18"/>
      <c r="R65" s="13" t="s">
        <v>91</v>
      </c>
      <c r="S65" s="13"/>
      <c r="T65" s="14" t="s">
        <v>92</v>
      </c>
      <c r="U65" s="14" t="s">
        <v>96</v>
      </c>
      <c r="V65" s="3" t="s">
        <v>102</v>
      </c>
    </row>
    <row r="66" spans="1:22" ht="33.9" customHeight="1" x14ac:dyDescent="0.4">
      <c r="A66" s="46" t="s">
        <v>35</v>
      </c>
      <c r="B66" s="46"/>
    </row>
    <row r="67" spans="1:22" ht="33.9" customHeight="1" x14ac:dyDescent="0.4">
      <c r="A67" s="25" t="s">
        <v>27</v>
      </c>
      <c r="B67" s="27"/>
    </row>
    <row r="68" spans="1:22" ht="33.9" customHeight="1" outlineLevel="1" x14ac:dyDescent="0.35">
      <c r="A68" s="17" t="s">
        <v>28</v>
      </c>
      <c r="B68" s="17"/>
      <c r="C68" s="17">
        <v>45000</v>
      </c>
      <c r="E68" s="19">
        <v>0</v>
      </c>
      <c r="F68" s="19">
        <v>500</v>
      </c>
      <c r="G68" s="20">
        <v>6150</v>
      </c>
      <c r="H68" s="21">
        <v>0</v>
      </c>
      <c r="I68" s="20">
        <v>0</v>
      </c>
      <c r="J68" s="20">
        <v>0</v>
      </c>
      <c r="K68" s="17">
        <v>0</v>
      </c>
      <c r="L68" s="20">
        <v>0</v>
      </c>
      <c r="M68" s="20">
        <v>9500</v>
      </c>
      <c r="N68" s="21">
        <v>0</v>
      </c>
      <c r="O68" s="20">
        <v>0</v>
      </c>
      <c r="R68" s="20">
        <f>SUM(E68:P68)</f>
        <v>16150</v>
      </c>
      <c r="T68" s="21">
        <f>SUM(C68/12*11)</f>
        <v>41250</v>
      </c>
      <c r="U68" s="21">
        <f>(R68-T68)</f>
        <v>-25100</v>
      </c>
      <c r="V68" s="4">
        <f>(R68/C68)</f>
        <v>0.35888888888888887</v>
      </c>
    </row>
    <row r="69" spans="1:22" ht="33.9" customHeight="1" outlineLevel="1" x14ac:dyDescent="0.35">
      <c r="A69" s="17" t="s">
        <v>128</v>
      </c>
      <c r="B69" s="17"/>
      <c r="C69" s="17">
        <v>10000</v>
      </c>
      <c r="E69" s="19">
        <v>0</v>
      </c>
      <c r="F69" s="19">
        <v>0</v>
      </c>
      <c r="G69" s="20">
        <v>0</v>
      </c>
      <c r="H69" s="21">
        <v>0</v>
      </c>
      <c r="I69" s="20">
        <v>0</v>
      </c>
      <c r="J69" s="20">
        <v>0</v>
      </c>
      <c r="K69" s="20">
        <v>0</v>
      </c>
      <c r="L69" s="20">
        <v>100</v>
      </c>
      <c r="M69" s="20">
        <v>0</v>
      </c>
      <c r="N69" s="21">
        <v>0</v>
      </c>
      <c r="O69" s="20">
        <v>0</v>
      </c>
      <c r="R69" s="20">
        <f>SUM(E69:P69)</f>
        <v>100</v>
      </c>
      <c r="T69" s="21">
        <f>SUM(C69/12*11)</f>
        <v>9166.6666666666679</v>
      </c>
      <c r="U69" s="21">
        <f>(R69-T69)</f>
        <v>-9066.6666666666679</v>
      </c>
      <c r="V69" s="4">
        <f>(R69/C69)</f>
        <v>0.01</v>
      </c>
    </row>
    <row r="70" spans="1:22" ht="33.9" customHeight="1" outlineLevel="1" x14ac:dyDescent="0.35">
      <c r="A70" s="17" t="s">
        <v>29</v>
      </c>
      <c r="B70" s="17"/>
      <c r="C70" s="17">
        <v>1000</v>
      </c>
      <c r="E70" s="19">
        <v>0</v>
      </c>
      <c r="F70" s="19">
        <v>0</v>
      </c>
      <c r="G70" s="20">
        <v>600</v>
      </c>
      <c r="H70" s="21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1">
        <v>0</v>
      </c>
      <c r="O70" s="20">
        <v>0</v>
      </c>
      <c r="R70" s="20">
        <f>SUM(E70:P70)</f>
        <v>600</v>
      </c>
      <c r="T70" s="21">
        <f>SUM(C70/12*11)</f>
        <v>916.66666666666663</v>
      </c>
      <c r="U70" s="21">
        <f>(R70-T70)</f>
        <v>-316.66666666666663</v>
      </c>
      <c r="V70" s="4">
        <f>(R70/C70)</f>
        <v>0.6</v>
      </c>
    </row>
    <row r="71" spans="1:22" ht="33.9" customHeight="1" outlineLevel="1" x14ac:dyDescent="0.35">
      <c r="A71" s="17" t="s">
        <v>30</v>
      </c>
      <c r="B71" s="17"/>
      <c r="C71" s="17">
        <v>5000</v>
      </c>
      <c r="E71" s="19">
        <v>0</v>
      </c>
      <c r="F71" s="19">
        <v>0</v>
      </c>
      <c r="G71" s="20">
        <v>0</v>
      </c>
      <c r="H71" s="21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1">
        <v>0</v>
      </c>
      <c r="O71" s="20">
        <v>0</v>
      </c>
      <c r="R71" s="20">
        <f>SUM(E71:P71)</f>
        <v>0</v>
      </c>
      <c r="T71" s="21">
        <f>SUM(C71/12*11)</f>
        <v>4583.3333333333339</v>
      </c>
      <c r="U71" s="21">
        <f>(R71-T71)</f>
        <v>-4583.3333333333339</v>
      </c>
      <c r="V71" s="4">
        <f>(R71/C71)</f>
        <v>0</v>
      </c>
    </row>
    <row r="72" spans="1:22" ht="33.9" customHeight="1" outlineLevel="1" x14ac:dyDescent="0.35">
      <c r="A72" s="17"/>
      <c r="B72" s="17"/>
      <c r="O72" s="21"/>
      <c r="V72" s="4"/>
    </row>
    <row r="73" spans="1:22" ht="33.9" customHeight="1" outlineLevel="2" x14ac:dyDescent="0.4">
      <c r="A73" s="27" t="s">
        <v>31</v>
      </c>
      <c r="B73" s="27"/>
      <c r="D73" s="17">
        <f>SUM(C68:C72)</f>
        <v>61000</v>
      </c>
      <c r="E73" s="19">
        <f>SUM(E68:E72)</f>
        <v>0</v>
      </c>
      <c r="F73" s="19">
        <f t="shared" ref="F73:U73" si="9">SUM(F68:F72)</f>
        <v>500</v>
      </c>
      <c r="G73" s="20">
        <f t="shared" si="9"/>
        <v>6750</v>
      </c>
      <c r="H73" s="21">
        <f t="shared" si="9"/>
        <v>0</v>
      </c>
      <c r="I73" s="20">
        <f t="shared" si="9"/>
        <v>0</v>
      </c>
      <c r="J73" s="20">
        <f t="shared" si="9"/>
        <v>0</v>
      </c>
      <c r="K73" s="20">
        <f t="shared" si="9"/>
        <v>0</v>
      </c>
      <c r="L73" s="20">
        <f t="shared" si="9"/>
        <v>100</v>
      </c>
      <c r="M73" s="20">
        <f t="shared" si="9"/>
        <v>9500</v>
      </c>
      <c r="N73" s="21">
        <f t="shared" si="9"/>
        <v>0</v>
      </c>
      <c r="O73" s="21">
        <f>SUM(O68:O72)</f>
        <v>0</v>
      </c>
      <c r="P73" s="19">
        <f>SUM(P68:P71)</f>
        <v>0</v>
      </c>
      <c r="Q73" s="30"/>
      <c r="R73" s="20">
        <f>SUM(E73:P73)</f>
        <v>16850</v>
      </c>
      <c r="T73" s="21">
        <f>SUM(T68:T72)</f>
        <v>55916.666666666672</v>
      </c>
      <c r="U73" s="21">
        <f t="shared" si="9"/>
        <v>-39066.666666666672</v>
      </c>
      <c r="V73" s="4">
        <f>(R73/D73)</f>
        <v>0.27622950819672132</v>
      </c>
    </row>
    <row r="74" spans="1:22" ht="33.9" customHeight="1" outlineLevel="2" x14ac:dyDescent="0.35">
      <c r="A74" s="17"/>
      <c r="B74" s="17"/>
      <c r="V74" s="4"/>
    </row>
    <row r="75" spans="1:22" ht="33.9" customHeight="1" outlineLevel="2" x14ac:dyDescent="0.35">
      <c r="A75" s="17"/>
      <c r="B75" s="17"/>
      <c r="E75" s="47"/>
      <c r="V75" s="4"/>
    </row>
    <row r="76" spans="1:22" ht="33.9" customHeight="1" outlineLevel="2" x14ac:dyDescent="0.4">
      <c r="A76" s="25" t="s">
        <v>32</v>
      </c>
      <c r="B76" s="27"/>
      <c r="V76" s="4"/>
    </row>
    <row r="77" spans="1:22" ht="33.9" customHeight="1" outlineLevel="2" x14ac:dyDescent="0.35">
      <c r="A77" s="17"/>
      <c r="B77" s="17"/>
      <c r="V77" s="4"/>
    </row>
    <row r="78" spans="1:22" ht="33.9" customHeight="1" outlineLevel="3" x14ac:dyDescent="0.35">
      <c r="A78" s="17" t="s">
        <v>33</v>
      </c>
      <c r="B78" s="17"/>
      <c r="C78" s="17">
        <v>25000</v>
      </c>
      <c r="E78" s="19">
        <v>0</v>
      </c>
      <c r="F78" s="19">
        <v>0</v>
      </c>
      <c r="G78" s="20">
        <v>3674</v>
      </c>
      <c r="H78" s="26">
        <v>0</v>
      </c>
      <c r="I78" s="20">
        <v>0</v>
      </c>
      <c r="J78" s="20">
        <v>5911</v>
      </c>
      <c r="K78" s="20">
        <v>0</v>
      </c>
      <c r="L78" s="20">
        <v>0</v>
      </c>
      <c r="M78" s="20">
        <v>5968</v>
      </c>
      <c r="N78" s="21">
        <v>0</v>
      </c>
      <c r="O78" s="21">
        <v>0</v>
      </c>
      <c r="R78" s="20">
        <f>SUM(E78:Q78)</f>
        <v>15553</v>
      </c>
      <c r="T78" s="21">
        <f>SUM(C78/12*11)</f>
        <v>22916.666666666668</v>
      </c>
      <c r="U78" s="21">
        <f>(R78-T78)</f>
        <v>-7363.6666666666679</v>
      </c>
      <c r="V78" s="4">
        <f t="shared" ref="V78:V82" si="10">(R78/C78)</f>
        <v>0.62212000000000001</v>
      </c>
    </row>
    <row r="79" spans="1:22" ht="33.9" customHeight="1" outlineLevel="3" x14ac:dyDescent="0.35">
      <c r="A79" s="17" t="s">
        <v>144</v>
      </c>
      <c r="B79" s="17"/>
      <c r="C79" s="17">
        <v>25</v>
      </c>
      <c r="E79" s="19">
        <v>0</v>
      </c>
      <c r="F79" s="48">
        <v>34</v>
      </c>
      <c r="G79" s="49">
        <v>0</v>
      </c>
      <c r="H79" s="26">
        <v>0</v>
      </c>
      <c r="I79" s="20">
        <v>0</v>
      </c>
      <c r="J79" s="20">
        <v>0</v>
      </c>
      <c r="K79" s="17">
        <v>1</v>
      </c>
      <c r="L79" s="20">
        <v>0</v>
      </c>
      <c r="M79" s="20">
        <v>0</v>
      </c>
      <c r="N79" s="21">
        <v>0</v>
      </c>
      <c r="O79" s="21">
        <v>0</v>
      </c>
      <c r="R79" s="17">
        <f>SUM(E79:P79)</f>
        <v>35</v>
      </c>
      <c r="T79" s="21">
        <f>SUM(C79/12*11)</f>
        <v>22.916666666666668</v>
      </c>
      <c r="U79" s="21">
        <f>(R79-T79)</f>
        <v>12.083333333333332</v>
      </c>
      <c r="V79" s="4">
        <f t="shared" si="10"/>
        <v>1.4</v>
      </c>
    </row>
    <row r="80" spans="1:22" ht="33.9" customHeight="1" outlineLevel="3" x14ac:dyDescent="0.35">
      <c r="A80" s="17" t="s">
        <v>100</v>
      </c>
      <c r="B80" s="17"/>
      <c r="C80" s="17">
        <v>25000</v>
      </c>
      <c r="E80" s="19">
        <v>1000</v>
      </c>
      <c r="F80" s="19">
        <v>1000</v>
      </c>
      <c r="G80" s="20">
        <v>0</v>
      </c>
      <c r="H80" s="21">
        <v>0</v>
      </c>
      <c r="I80" s="20">
        <v>0</v>
      </c>
      <c r="J80" s="20">
        <v>64</v>
      </c>
      <c r="K80" s="20">
        <v>0</v>
      </c>
      <c r="L80" s="20">
        <v>0</v>
      </c>
      <c r="M80" s="20">
        <v>0</v>
      </c>
      <c r="N80" s="21">
        <v>0</v>
      </c>
      <c r="O80" s="21">
        <v>500</v>
      </c>
      <c r="R80" s="20">
        <f>SUM(E80:P80)</f>
        <v>2564</v>
      </c>
      <c r="T80" s="21">
        <f>SUM(C80/12*11)</f>
        <v>22916.666666666668</v>
      </c>
      <c r="U80" s="21">
        <f>(R80-T80)</f>
        <v>-20352.666666666668</v>
      </c>
      <c r="V80" s="4">
        <f t="shared" si="10"/>
        <v>0.10256</v>
      </c>
    </row>
    <row r="81" spans="1:22" ht="33.9" customHeight="1" outlineLevel="3" x14ac:dyDescent="0.35">
      <c r="A81" s="17" t="s">
        <v>136</v>
      </c>
      <c r="B81" s="17"/>
      <c r="C81" s="17">
        <v>20000</v>
      </c>
      <c r="E81" s="19">
        <v>0</v>
      </c>
      <c r="F81" s="19">
        <v>0</v>
      </c>
      <c r="G81" s="17">
        <v>0</v>
      </c>
      <c r="H81" s="21">
        <v>0</v>
      </c>
      <c r="I81" s="20">
        <v>0</v>
      </c>
      <c r="J81" s="20">
        <v>10000</v>
      </c>
      <c r="K81" s="20">
        <v>0</v>
      </c>
      <c r="L81" s="20">
        <v>0</v>
      </c>
      <c r="M81" s="20">
        <v>0</v>
      </c>
      <c r="N81" s="21">
        <v>0</v>
      </c>
      <c r="O81" s="21">
        <v>0</v>
      </c>
      <c r="R81" s="20">
        <f>SUM(E81:P81)</f>
        <v>10000</v>
      </c>
      <c r="T81" s="21">
        <f>SUM(C81/12*11)</f>
        <v>18333.333333333336</v>
      </c>
      <c r="U81" s="21">
        <f>(R81-T81)</f>
        <v>-8333.3333333333358</v>
      </c>
      <c r="V81" s="4">
        <f t="shared" si="10"/>
        <v>0.5</v>
      </c>
    </row>
    <row r="82" spans="1:22" ht="33.9" customHeight="1" outlineLevel="3" x14ac:dyDescent="0.35">
      <c r="A82" s="17" t="s">
        <v>104</v>
      </c>
      <c r="B82" s="17"/>
      <c r="C82" s="17">
        <v>500</v>
      </c>
      <c r="E82" s="19">
        <v>62</v>
      </c>
      <c r="F82" s="30">
        <v>44</v>
      </c>
      <c r="G82" s="20">
        <v>222</v>
      </c>
      <c r="H82" s="26">
        <v>18</v>
      </c>
      <c r="I82" s="20">
        <v>254</v>
      </c>
      <c r="J82" s="17">
        <v>69</v>
      </c>
      <c r="K82" s="17">
        <v>0</v>
      </c>
      <c r="L82" s="17">
        <v>150</v>
      </c>
      <c r="M82" s="17">
        <v>61</v>
      </c>
      <c r="N82" s="26">
        <v>53</v>
      </c>
      <c r="O82" s="26">
        <v>35</v>
      </c>
      <c r="P82" s="50"/>
      <c r="R82" s="26">
        <f>SUM(E82:P82)</f>
        <v>968</v>
      </c>
      <c r="S82" s="17"/>
      <c r="T82" s="26">
        <f>SUM(C82/12*11)</f>
        <v>458.33333333333331</v>
      </c>
      <c r="U82" s="26">
        <f>(R82-T82)</f>
        <v>509.66666666666669</v>
      </c>
      <c r="V82" s="4">
        <f t="shared" si="10"/>
        <v>1.9359999999999999</v>
      </c>
    </row>
    <row r="83" spans="1:22" ht="33.9" customHeight="1" outlineLevel="3" x14ac:dyDescent="0.35">
      <c r="A83" s="17"/>
      <c r="B83" s="17"/>
    </row>
    <row r="84" spans="1:22" ht="33.9" customHeight="1" outlineLevel="2" x14ac:dyDescent="0.4">
      <c r="A84" s="27" t="s">
        <v>34</v>
      </c>
      <c r="B84" s="27"/>
      <c r="D84" s="17">
        <f>SUM(C78:C82)</f>
        <v>70525</v>
      </c>
      <c r="E84" s="19">
        <f>SUM(E78:E82)</f>
        <v>1062</v>
      </c>
      <c r="F84" s="19">
        <f>SUM(F78:F82)</f>
        <v>1078</v>
      </c>
      <c r="G84" s="20">
        <f>SUM(G78:G82)</f>
        <v>3896</v>
      </c>
      <c r="H84" s="21">
        <f>SUM(H78:H82)</f>
        <v>18</v>
      </c>
      <c r="I84" s="19">
        <f>SUM(I78:I83)</f>
        <v>254</v>
      </c>
      <c r="J84" s="19">
        <f>SUM(J78:J83)</f>
        <v>16044</v>
      </c>
      <c r="K84" s="19">
        <f>SUM(K78:K83)</f>
        <v>1</v>
      </c>
      <c r="L84" s="19">
        <f>SUM(L78:L83)</f>
        <v>150</v>
      </c>
      <c r="M84" s="19">
        <f>SUM(M78:M82)</f>
        <v>6029</v>
      </c>
      <c r="N84" s="21">
        <f>SUM(N78:N82)</f>
        <v>53</v>
      </c>
      <c r="O84" s="21">
        <f>SUM(O78:O82)</f>
        <v>535</v>
      </c>
      <c r="P84" s="19">
        <f>SUM(P78:P82)</f>
        <v>0</v>
      </c>
      <c r="Q84" s="30"/>
      <c r="R84" s="19">
        <f>SUM(R78:R82)</f>
        <v>29120</v>
      </c>
      <c r="T84" s="21">
        <f>SUM(T78:T82)</f>
        <v>64647.916666666672</v>
      </c>
      <c r="U84" s="21">
        <f>SUM(U78:U82)</f>
        <v>-35527.916666666679</v>
      </c>
      <c r="V84" s="4">
        <f>(R84/D84)</f>
        <v>0.41290322580645161</v>
      </c>
    </row>
    <row r="85" spans="1:22" ht="33.9" customHeight="1" outlineLevel="2" x14ac:dyDescent="0.35">
      <c r="A85" s="17"/>
      <c r="B85" s="17"/>
      <c r="V85" s="4"/>
    </row>
    <row r="86" spans="1:22" ht="33.9" customHeight="1" outlineLevel="2" x14ac:dyDescent="0.35">
      <c r="A86" s="17"/>
      <c r="B86" s="17"/>
      <c r="V86" s="4"/>
    </row>
    <row r="87" spans="1:22" ht="33.9" customHeight="1" outlineLevel="2" x14ac:dyDescent="0.35">
      <c r="A87" s="17"/>
      <c r="B87" s="17"/>
      <c r="V87" s="4"/>
    </row>
    <row r="88" spans="1:22" ht="33.9" customHeight="1" outlineLevel="2" x14ac:dyDescent="0.35">
      <c r="A88" s="17"/>
      <c r="B88" s="17"/>
      <c r="V88" s="4"/>
    </row>
    <row r="89" spans="1:22" ht="33.9" customHeight="1" outlineLevel="2" x14ac:dyDescent="0.35">
      <c r="A89" s="17"/>
      <c r="B89" s="17"/>
      <c r="V89" s="4"/>
    </row>
    <row r="90" spans="1:22" ht="33.9" customHeight="1" outlineLevel="2" x14ac:dyDescent="0.35">
      <c r="A90" s="17"/>
      <c r="B90" s="17"/>
      <c r="V90" s="4"/>
    </row>
    <row r="91" spans="1:22" ht="33.9" customHeight="1" outlineLevel="2" x14ac:dyDescent="0.35">
      <c r="A91" s="17"/>
      <c r="B91" s="17"/>
      <c r="V91" s="4"/>
    </row>
    <row r="92" spans="1:22" ht="33.9" customHeight="1" outlineLevel="2" x14ac:dyDescent="0.35">
      <c r="A92" s="45" t="s">
        <v>98</v>
      </c>
      <c r="B92" s="45"/>
      <c r="C92" s="85" t="s">
        <v>0</v>
      </c>
      <c r="D92" s="85"/>
      <c r="E92" s="12" t="s">
        <v>1</v>
      </c>
      <c r="F92" s="12" t="s">
        <v>2</v>
      </c>
      <c r="G92" s="13" t="s">
        <v>3</v>
      </c>
      <c r="H92" s="14" t="s">
        <v>4</v>
      </c>
      <c r="I92" s="13" t="s">
        <v>5</v>
      </c>
      <c r="J92" s="13" t="s">
        <v>20</v>
      </c>
      <c r="K92" s="13" t="s">
        <v>21</v>
      </c>
      <c r="L92" s="13" t="s">
        <v>6</v>
      </c>
      <c r="M92" s="13" t="s">
        <v>7</v>
      </c>
      <c r="N92" s="14" t="s">
        <v>8</v>
      </c>
      <c r="O92" s="15" t="s">
        <v>10</v>
      </c>
      <c r="P92" s="12" t="s">
        <v>9</v>
      </c>
      <c r="Q92" s="16"/>
      <c r="R92" s="13" t="s">
        <v>95</v>
      </c>
      <c r="S92" s="13"/>
      <c r="T92" s="14" t="s">
        <v>95</v>
      </c>
      <c r="U92" s="14" t="s">
        <v>95</v>
      </c>
      <c r="V92" s="6" t="s">
        <v>105</v>
      </c>
    </row>
    <row r="93" spans="1:22" ht="33.9" customHeight="1" outlineLevel="2" x14ac:dyDescent="0.35">
      <c r="A93" s="17"/>
      <c r="B93" s="17"/>
      <c r="R93" s="13" t="s">
        <v>91</v>
      </c>
      <c r="S93" s="13"/>
      <c r="T93" s="14" t="s">
        <v>106</v>
      </c>
      <c r="U93" s="14" t="s">
        <v>96</v>
      </c>
      <c r="V93" s="3" t="s">
        <v>102</v>
      </c>
    </row>
    <row r="94" spans="1:22" ht="33.9" customHeight="1" outlineLevel="2" x14ac:dyDescent="0.4">
      <c r="A94" s="46" t="s">
        <v>35</v>
      </c>
      <c r="B94" s="51"/>
      <c r="V94" s="4"/>
    </row>
    <row r="95" spans="1:22" ht="33.9" customHeight="1" outlineLevel="2" x14ac:dyDescent="0.4">
      <c r="A95" s="25" t="s">
        <v>36</v>
      </c>
      <c r="B95" s="25"/>
      <c r="V95" s="4"/>
    </row>
    <row r="96" spans="1:22" ht="33.9" customHeight="1" outlineLevel="2" x14ac:dyDescent="0.35">
      <c r="A96" s="17"/>
      <c r="B96" s="17"/>
      <c r="V96" s="4"/>
    </row>
    <row r="97" spans="1:22" ht="33.9" customHeight="1" outlineLevel="3" x14ac:dyDescent="0.35">
      <c r="A97" s="17" t="s">
        <v>41</v>
      </c>
      <c r="B97" s="17"/>
      <c r="C97" s="17">
        <v>22500</v>
      </c>
      <c r="E97" s="19">
        <v>1354</v>
      </c>
      <c r="F97" s="30">
        <v>2031</v>
      </c>
      <c r="G97" s="20">
        <v>2508</v>
      </c>
      <c r="H97" s="21">
        <v>1728</v>
      </c>
      <c r="I97" s="20">
        <v>1850</v>
      </c>
      <c r="J97" s="20">
        <v>2704</v>
      </c>
      <c r="K97" s="17">
        <v>1350</v>
      </c>
      <c r="L97" s="20">
        <v>2025</v>
      </c>
      <c r="M97" s="20">
        <v>2025</v>
      </c>
      <c r="N97" s="21">
        <v>2705</v>
      </c>
      <c r="O97" s="21">
        <v>2025</v>
      </c>
      <c r="P97" s="20"/>
      <c r="R97" s="20">
        <f t="shared" ref="R97:R113" si="11">SUM(E97:P97)</f>
        <v>22305</v>
      </c>
      <c r="T97" s="21">
        <f>SUM(C97/12*11)</f>
        <v>20625</v>
      </c>
      <c r="U97" s="21">
        <f t="shared" ref="U97:U114" si="12">(R97-T97)</f>
        <v>1680</v>
      </c>
      <c r="V97" s="4">
        <f>(R97/C97)</f>
        <v>0.99133333333333329</v>
      </c>
    </row>
    <row r="98" spans="1:22" ht="33.9" customHeight="1" outlineLevel="3" x14ac:dyDescent="0.35">
      <c r="A98" s="17" t="s">
        <v>37</v>
      </c>
      <c r="B98" s="17"/>
      <c r="C98" s="17">
        <v>60000</v>
      </c>
      <c r="E98" s="19">
        <v>4075</v>
      </c>
      <c r="F98" s="30">
        <v>4675</v>
      </c>
      <c r="G98" s="20">
        <v>5515</v>
      </c>
      <c r="H98" s="21">
        <v>4915</v>
      </c>
      <c r="I98" s="20">
        <v>3425</v>
      </c>
      <c r="J98" s="20">
        <v>5400</v>
      </c>
      <c r="K98" s="17">
        <v>5198</v>
      </c>
      <c r="L98" s="20">
        <v>5364</v>
      </c>
      <c r="M98" s="20">
        <v>4725</v>
      </c>
      <c r="N98" s="21">
        <v>4550</v>
      </c>
      <c r="O98" s="21">
        <v>4700</v>
      </c>
      <c r="P98" s="20"/>
      <c r="R98" s="17">
        <f t="shared" si="11"/>
        <v>52542</v>
      </c>
      <c r="T98" s="21">
        <f>SUM(C98/12*11)</f>
        <v>55000</v>
      </c>
      <c r="U98" s="21">
        <f t="shared" si="12"/>
        <v>-2458</v>
      </c>
      <c r="V98" s="4">
        <f>(R98/C98)</f>
        <v>0.87570000000000003</v>
      </c>
    </row>
    <row r="99" spans="1:22" ht="33.9" customHeight="1" outlineLevel="3" x14ac:dyDescent="0.35">
      <c r="A99" s="17" t="s">
        <v>44</v>
      </c>
      <c r="B99" s="17"/>
      <c r="C99" s="17">
        <v>40000</v>
      </c>
      <c r="E99" s="19">
        <v>1575</v>
      </c>
      <c r="F99" s="30">
        <v>2275</v>
      </c>
      <c r="G99" s="20">
        <v>2275</v>
      </c>
      <c r="H99" s="24">
        <v>2975</v>
      </c>
      <c r="I99" s="20">
        <v>1575</v>
      </c>
      <c r="J99" s="20">
        <v>2975</v>
      </c>
      <c r="K99" s="17">
        <v>2275</v>
      </c>
      <c r="L99" s="20">
        <v>1575</v>
      </c>
      <c r="M99" s="20">
        <v>2975</v>
      </c>
      <c r="N99" s="21">
        <v>1300</v>
      </c>
      <c r="O99" s="21">
        <v>3275</v>
      </c>
      <c r="P99" s="20"/>
      <c r="R99" s="20">
        <f>SUM(E99:P99)</f>
        <v>25050</v>
      </c>
      <c r="T99" s="21">
        <f>SUM(C99/12*11)</f>
        <v>36666.666666666672</v>
      </c>
      <c r="U99" s="21">
        <f t="shared" si="12"/>
        <v>-11616.666666666672</v>
      </c>
      <c r="V99" s="4">
        <f>(R99/C99)</f>
        <v>0.62624999999999997</v>
      </c>
    </row>
    <row r="100" spans="1:22" ht="33.9" customHeight="1" outlineLevel="3" x14ac:dyDescent="0.35">
      <c r="A100" s="17" t="s">
        <v>40</v>
      </c>
      <c r="B100" s="17"/>
      <c r="C100" s="17">
        <v>50000</v>
      </c>
      <c r="E100" s="19">
        <v>3150</v>
      </c>
      <c r="F100" s="30">
        <v>5787</v>
      </c>
      <c r="G100" s="20">
        <v>5040</v>
      </c>
      <c r="H100" s="24">
        <v>4325</v>
      </c>
      <c r="I100" s="20">
        <v>5050</v>
      </c>
      <c r="J100" s="20">
        <v>3670</v>
      </c>
      <c r="K100" s="17">
        <v>4350</v>
      </c>
      <c r="L100" s="20">
        <v>4191</v>
      </c>
      <c r="M100" s="20">
        <v>5750</v>
      </c>
      <c r="N100" s="21">
        <v>2250</v>
      </c>
      <c r="O100" s="21">
        <v>5764</v>
      </c>
      <c r="P100" s="20"/>
      <c r="R100" s="20">
        <f>SUM(E100:P100)</f>
        <v>49327</v>
      </c>
      <c r="T100" s="21">
        <f>SUM(C100/12*11)</f>
        <v>45833.333333333336</v>
      </c>
      <c r="U100" s="21">
        <f t="shared" si="12"/>
        <v>3493.6666666666642</v>
      </c>
      <c r="V100" s="4">
        <f>(R100/C100)</f>
        <v>0.98653999999999997</v>
      </c>
    </row>
    <row r="101" spans="1:22" ht="33.9" customHeight="1" x14ac:dyDescent="0.35">
      <c r="A101" s="17" t="s">
        <v>111</v>
      </c>
      <c r="B101" s="17"/>
      <c r="C101" s="17">
        <v>135000</v>
      </c>
      <c r="E101" s="19">
        <v>6630</v>
      </c>
      <c r="F101" s="30">
        <v>11407</v>
      </c>
      <c r="G101" s="20">
        <v>10213</v>
      </c>
      <c r="H101" s="24">
        <v>8560</v>
      </c>
      <c r="I101" s="20">
        <v>10255</v>
      </c>
      <c r="J101" s="20">
        <v>10946</v>
      </c>
      <c r="K101" s="17">
        <v>9437</v>
      </c>
      <c r="L101" s="20">
        <v>11210</v>
      </c>
      <c r="M101" s="20">
        <v>12362</v>
      </c>
      <c r="N101" s="21">
        <v>9307</v>
      </c>
      <c r="O101" s="21">
        <v>10893</v>
      </c>
      <c r="P101" s="20"/>
      <c r="R101" s="20">
        <f t="shared" si="11"/>
        <v>111220</v>
      </c>
      <c r="T101" s="21">
        <f>SUM(C101/12*11)</f>
        <v>123750</v>
      </c>
      <c r="U101" s="21">
        <f t="shared" si="12"/>
        <v>-12530</v>
      </c>
      <c r="V101" s="4">
        <v>1</v>
      </c>
    </row>
    <row r="102" spans="1:22" ht="33.9" customHeight="1" x14ac:dyDescent="0.35">
      <c r="A102" s="17" t="s">
        <v>113</v>
      </c>
      <c r="B102" s="17"/>
      <c r="C102" s="17">
        <v>1000</v>
      </c>
      <c r="E102" s="19">
        <v>0</v>
      </c>
      <c r="F102" s="30">
        <v>79</v>
      </c>
      <c r="G102" s="20">
        <v>111</v>
      </c>
      <c r="H102" s="24">
        <v>84</v>
      </c>
      <c r="I102" s="20">
        <v>0</v>
      </c>
      <c r="J102" s="20">
        <v>97</v>
      </c>
      <c r="K102" s="17">
        <v>52</v>
      </c>
      <c r="L102" s="20">
        <v>118</v>
      </c>
      <c r="M102" s="20">
        <v>76</v>
      </c>
      <c r="N102" s="21">
        <v>76</v>
      </c>
      <c r="O102" s="21">
        <v>100</v>
      </c>
      <c r="P102" s="20"/>
      <c r="R102" s="20">
        <f t="shared" si="11"/>
        <v>793</v>
      </c>
      <c r="T102" s="21">
        <f>SUM(C102/12*11)</f>
        <v>916.66666666666663</v>
      </c>
      <c r="U102" s="21">
        <f t="shared" si="12"/>
        <v>-123.66666666666663</v>
      </c>
      <c r="V102" s="4"/>
    </row>
    <row r="103" spans="1:22" ht="33.9" customHeight="1" outlineLevel="3" x14ac:dyDescent="0.35">
      <c r="A103" s="17" t="s">
        <v>39</v>
      </c>
      <c r="B103" s="17"/>
      <c r="C103" s="17">
        <v>215000</v>
      </c>
      <c r="E103" s="19">
        <v>14755</v>
      </c>
      <c r="F103" s="30">
        <v>17699</v>
      </c>
      <c r="G103" s="20">
        <v>19105</v>
      </c>
      <c r="H103" s="24">
        <v>16564</v>
      </c>
      <c r="I103" s="20">
        <v>18209</v>
      </c>
      <c r="J103" s="20">
        <v>18338</v>
      </c>
      <c r="K103" s="17">
        <v>17306</v>
      </c>
      <c r="L103" s="20">
        <v>19799</v>
      </c>
      <c r="M103" s="20">
        <v>19102</v>
      </c>
      <c r="N103" s="21">
        <v>15392</v>
      </c>
      <c r="O103" s="21">
        <v>19258</v>
      </c>
      <c r="P103" s="20"/>
      <c r="R103" s="17">
        <f t="shared" si="11"/>
        <v>195527</v>
      </c>
      <c r="T103" s="21">
        <f>SUM(C103/12*11)</f>
        <v>197083.33333333334</v>
      </c>
      <c r="U103" s="21">
        <f t="shared" si="12"/>
        <v>-1556.333333333343</v>
      </c>
      <c r="V103" s="4">
        <f>(R103/C103)</f>
        <v>0.90942790697674414</v>
      </c>
    </row>
    <row r="104" spans="1:22" ht="33.9" customHeight="1" x14ac:dyDescent="0.35">
      <c r="A104" s="17" t="s">
        <v>129</v>
      </c>
      <c r="B104" s="17"/>
      <c r="C104" s="17">
        <v>168000</v>
      </c>
      <c r="E104" s="19">
        <v>13666</v>
      </c>
      <c r="F104" s="30">
        <v>14396</v>
      </c>
      <c r="G104" s="20">
        <v>13251</v>
      </c>
      <c r="H104" s="24">
        <v>13961</v>
      </c>
      <c r="I104" s="20">
        <v>14696</v>
      </c>
      <c r="J104" s="20">
        <v>14270</v>
      </c>
      <c r="K104" s="17">
        <v>13143</v>
      </c>
      <c r="L104" s="20">
        <v>13332</v>
      </c>
      <c r="M104" s="20">
        <v>14628</v>
      </c>
      <c r="N104" s="21">
        <v>14396</v>
      </c>
      <c r="O104" s="21">
        <v>13169</v>
      </c>
      <c r="P104" s="20"/>
      <c r="R104" s="20">
        <f t="shared" si="11"/>
        <v>152908</v>
      </c>
      <c r="T104" s="21">
        <f>SUM(C104/12*11)</f>
        <v>154000</v>
      </c>
      <c r="U104" s="21">
        <f t="shared" si="12"/>
        <v>-1092</v>
      </c>
      <c r="V104" s="4"/>
    </row>
    <row r="105" spans="1:22" ht="33.9" customHeight="1" x14ac:dyDescent="0.35">
      <c r="A105" s="17" t="s">
        <v>130</v>
      </c>
      <c r="B105" s="17"/>
      <c r="C105" s="17">
        <v>1000</v>
      </c>
      <c r="E105" s="19">
        <v>0</v>
      </c>
      <c r="F105" s="30">
        <v>0</v>
      </c>
      <c r="G105" s="20">
        <v>157</v>
      </c>
      <c r="H105" s="21">
        <v>203</v>
      </c>
      <c r="I105" s="20">
        <v>0</v>
      </c>
      <c r="J105" s="20">
        <v>201</v>
      </c>
      <c r="K105" s="17">
        <v>0</v>
      </c>
      <c r="L105" s="20">
        <v>0</v>
      </c>
      <c r="M105" s="20">
        <v>171</v>
      </c>
      <c r="N105" s="21">
        <v>186</v>
      </c>
      <c r="O105" s="21">
        <v>0</v>
      </c>
      <c r="P105" s="20"/>
      <c r="R105" s="20">
        <f t="shared" si="11"/>
        <v>918</v>
      </c>
      <c r="T105" s="21">
        <f>SUM(C105/12*11)</f>
        <v>916.66666666666663</v>
      </c>
      <c r="U105" s="21">
        <f t="shared" si="12"/>
        <v>1.3333333333333712</v>
      </c>
      <c r="V105" s="4"/>
    </row>
    <row r="106" spans="1:22" ht="33.9" customHeight="1" outlineLevel="3" x14ac:dyDescent="0.35">
      <c r="A106" s="17" t="s">
        <v>43</v>
      </c>
      <c r="B106" s="17"/>
      <c r="C106" s="17">
        <v>15000</v>
      </c>
      <c r="E106" s="19">
        <v>1200</v>
      </c>
      <c r="F106" s="30">
        <v>1200</v>
      </c>
      <c r="G106" s="20">
        <v>1155</v>
      </c>
      <c r="H106" s="21">
        <v>1200</v>
      </c>
      <c r="I106" s="20">
        <v>1200</v>
      </c>
      <c r="J106" s="20">
        <v>1200</v>
      </c>
      <c r="K106" s="17">
        <v>1200</v>
      </c>
      <c r="L106" s="20">
        <v>1200</v>
      </c>
      <c r="M106" s="20">
        <v>1200</v>
      </c>
      <c r="N106" s="21">
        <v>1233</v>
      </c>
      <c r="O106" s="21">
        <v>1200</v>
      </c>
      <c r="P106" s="20"/>
      <c r="R106" s="20">
        <f t="shared" si="11"/>
        <v>13188</v>
      </c>
      <c r="T106" s="21">
        <f>SUM(C106/12*11)</f>
        <v>13750</v>
      </c>
      <c r="U106" s="21">
        <f t="shared" si="12"/>
        <v>-562</v>
      </c>
      <c r="V106" s="4">
        <f t="shared" ref="V106:V113" si="13">(R106/C106)</f>
        <v>0.87919999999999998</v>
      </c>
    </row>
    <row r="107" spans="1:22" ht="33.9" customHeight="1" outlineLevel="3" x14ac:dyDescent="0.35">
      <c r="A107" s="17" t="s">
        <v>38</v>
      </c>
      <c r="B107" s="17"/>
      <c r="C107" s="17">
        <v>32000</v>
      </c>
      <c r="E107" s="19">
        <v>2700</v>
      </c>
      <c r="F107" s="30">
        <v>2700</v>
      </c>
      <c r="G107" s="20">
        <v>2731</v>
      </c>
      <c r="H107" s="21">
        <v>2025</v>
      </c>
      <c r="I107" s="20">
        <v>2025</v>
      </c>
      <c r="J107" s="20">
        <v>2230</v>
      </c>
      <c r="K107" s="17">
        <v>2006</v>
      </c>
      <c r="L107" s="20">
        <v>3278</v>
      </c>
      <c r="M107" s="20">
        <v>2410</v>
      </c>
      <c r="N107" s="21">
        <v>2619</v>
      </c>
      <c r="O107" s="21">
        <v>2883</v>
      </c>
      <c r="P107" s="20"/>
      <c r="R107" s="20">
        <f t="shared" si="11"/>
        <v>27607</v>
      </c>
      <c r="T107" s="21">
        <f>SUM(C107/12*11)</f>
        <v>29333.333333333332</v>
      </c>
      <c r="U107" s="21">
        <f t="shared" si="12"/>
        <v>-1726.3333333333321</v>
      </c>
      <c r="V107" s="4">
        <f t="shared" si="13"/>
        <v>0.86271874999999998</v>
      </c>
    </row>
    <row r="108" spans="1:22" ht="33.9" customHeight="1" outlineLevel="3" x14ac:dyDescent="0.35">
      <c r="A108" s="17" t="s">
        <v>42</v>
      </c>
      <c r="B108" s="17"/>
      <c r="C108" s="17">
        <v>40000</v>
      </c>
      <c r="E108" s="19">
        <v>3397</v>
      </c>
      <c r="F108" s="30">
        <v>3392</v>
      </c>
      <c r="G108" s="20">
        <v>3392</v>
      </c>
      <c r="H108" s="21">
        <v>3390</v>
      </c>
      <c r="I108" s="20">
        <v>3602</v>
      </c>
      <c r="J108" s="20">
        <v>3391</v>
      </c>
      <c r="K108" s="17">
        <v>3285</v>
      </c>
      <c r="L108" s="20">
        <v>3349</v>
      </c>
      <c r="M108" s="20">
        <v>3127</v>
      </c>
      <c r="N108" s="21">
        <v>3572</v>
      </c>
      <c r="O108" s="21">
        <v>1842</v>
      </c>
      <c r="P108" s="20"/>
      <c r="R108" s="20">
        <f t="shared" si="11"/>
        <v>35739</v>
      </c>
      <c r="T108" s="21">
        <f>SUM(C108/12*11)</f>
        <v>36666.666666666672</v>
      </c>
      <c r="U108" s="21">
        <f t="shared" si="12"/>
        <v>-927.66666666667152</v>
      </c>
      <c r="V108" s="4">
        <f t="shared" si="13"/>
        <v>0.89347500000000002</v>
      </c>
    </row>
    <row r="109" spans="1:22" ht="33.9" customHeight="1" outlineLevel="3" x14ac:dyDescent="0.35">
      <c r="A109" s="17" t="s">
        <v>149</v>
      </c>
      <c r="B109" s="17"/>
      <c r="F109" s="30"/>
      <c r="K109" s="17"/>
      <c r="L109" s="20">
        <v>1700</v>
      </c>
      <c r="M109" s="20">
        <v>3127</v>
      </c>
      <c r="N109" s="21">
        <v>1875</v>
      </c>
      <c r="O109" s="21">
        <v>2851</v>
      </c>
      <c r="P109" s="20"/>
      <c r="R109" s="20">
        <f>SUM(E109:P109)</f>
        <v>9553</v>
      </c>
      <c r="V109" s="4"/>
    </row>
    <row r="110" spans="1:22" ht="33.9" customHeight="1" outlineLevel="3" x14ac:dyDescent="0.35">
      <c r="A110" s="17" t="s">
        <v>150</v>
      </c>
      <c r="B110" s="17"/>
      <c r="F110" s="30"/>
      <c r="K110" s="17"/>
      <c r="M110" s="20">
        <v>1700</v>
      </c>
      <c r="N110" s="21">
        <v>1700</v>
      </c>
      <c r="O110" s="21">
        <v>0</v>
      </c>
      <c r="P110" s="20"/>
      <c r="R110" s="20">
        <f>SUM(E110:P110)</f>
        <v>3400</v>
      </c>
      <c r="V110" s="4"/>
    </row>
    <row r="111" spans="1:22" ht="33.9" customHeight="1" outlineLevel="3" x14ac:dyDescent="0.35">
      <c r="A111" s="17" t="s">
        <v>45</v>
      </c>
      <c r="B111" s="17"/>
      <c r="C111" s="17">
        <v>2000</v>
      </c>
      <c r="E111" s="19">
        <v>250</v>
      </c>
      <c r="F111" s="30">
        <v>350</v>
      </c>
      <c r="G111" s="20">
        <v>525</v>
      </c>
      <c r="H111" s="21">
        <v>325</v>
      </c>
      <c r="I111" s="20">
        <v>469</v>
      </c>
      <c r="J111" s="20">
        <v>325</v>
      </c>
      <c r="K111" s="17">
        <v>300</v>
      </c>
      <c r="L111" s="20">
        <v>413</v>
      </c>
      <c r="M111" s="20">
        <v>522</v>
      </c>
      <c r="N111" s="21">
        <v>394</v>
      </c>
      <c r="O111" s="21">
        <v>450</v>
      </c>
      <c r="P111" s="20"/>
      <c r="R111" s="17">
        <f t="shared" si="11"/>
        <v>4323</v>
      </c>
      <c r="T111" s="21">
        <f>SUM(C111/12*11)</f>
        <v>1833.3333333333333</v>
      </c>
      <c r="U111" s="21">
        <f t="shared" si="12"/>
        <v>2489.666666666667</v>
      </c>
      <c r="V111" s="4">
        <f t="shared" si="13"/>
        <v>2.1615000000000002</v>
      </c>
    </row>
    <row r="112" spans="1:22" ht="33.9" customHeight="1" outlineLevel="3" x14ac:dyDescent="0.35">
      <c r="A112" s="17" t="s">
        <v>110</v>
      </c>
      <c r="B112" s="17"/>
      <c r="C112" s="17">
        <v>1000</v>
      </c>
      <c r="E112" s="19">
        <v>130</v>
      </c>
      <c r="F112" s="30">
        <v>390</v>
      </c>
      <c r="G112" s="20">
        <v>260</v>
      </c>
      <c r="H112" s="21">
        <v>195</v>
      </c>
      <c r="I112" s="20">
        <v>325</v>
      </c>
      <c r="J112" s="20">
        <v>650</v>
      </c>
      <c r="K112" s="17">
        <v>325</v>
      </c>
      <c r="L112" s="20">
        <v>260</v>
      </c>
      <c r="M112" s="20">
        <v>65</v>
      </c>
      <c r="N112" s="21">
        <v>65</v>
      </c>
      <c r="O112" s="21">
        <v>195</v>
      </c>
      <c r="P112" s="20"/>
      <c r="R112" s="20">
        <f t="shared" si="11"/>
        <v>2860</v>
      </c>
      <c r="T112" s="21">
        <f>SUM(C112/12*11)</f>
        <v>916.66666666666663</v>
      </c>
      <c r="U112" s="21">
        <f t="shared" si="12"/>
        <v>1943.3333333333335</v>
      </c>
      <c r="V112" s="4">
        <f t="shared" si="13"/>
        <v>2.86</v>
      </c>
    </row>
    <row r="113" spans="1:22" ht="33.9" customHeight="1" outlineLevel="3" x14ac:dyDescent="0.35">
      <c r="A113" s="17" t="s">
        <v>125</v>
      </c>
      <c r="B113" s="17"/>
      <c r="C113" s="17">
        <v>32000</v>
      </c>
      <c r="E113" s="19">
        <v>3024</v>
      </c>
      <c r="F113" s="30">
        <v>2896</v>
      </c>
      <c r="G113" s="20">
        <v>2134</v>
      </c>
      <c r="H113" s="21">
        <v>1888</v>
      </c>
      <c r="I113" s="17">
        <v>3085</v>
      </c>
      <c r="J113" s="20">
        <v>3915</v>
      </c>
      <c r="K113" s="17">
        <v>2668</v>
      </c>
      <c r="L113" s="20">
        <v>2575</v>
      </c>
      <c r="M113" s="20">
        <v>2597</v>
      </c>
      <c r="N113" s="21">
        <v>3297</v>
      </c>
      <c r="O113" s="21">
        <v>2283</v>
      </c>
      <c r="R113" s="17">
        <f t="shared" si="11"/>
        <v>30362</v>
      </c>
      <c r="T113" s="21">
        <f>SUM(C113/12*11)</f>
        <v>29333.333333333332</v>
      </c>
      <c r="U113" s="21">
        <f t="shared" si="12"/>
        <v>1028.6666666666679</v>
      </c>
      <c r="V113" s="4">
        <f t="shared" si="13"/>
        <v>0.94881249999999995</v>
      </c>
    </row>
    <row r="114" spans="1:22" ht="33.9" customHeight="1" outlineLevel="2" x14ac:dyDescent="0.4">
      <c r="A114" s="27" t="s">
        <v>46</v>
      </c>
      <c r="B114" s="17"/>
      <c r="D114" s="17">
        <f>SUM(C97:C113)</f>
        <v>814500</v>
      </c>
      <c r="E114" s="19">
        <f t="shared" ref="E114:P114" si="14">SUM(E97:E113)</f>
        <v>55906</v>
      </c>
      <c r="F114" s="19">
        <f t="shared" si="14"/>
        <v>69277</v>
      </c>
      <c r="G114" s="20">
        <f t="shared" si="14"/>
        <v>68372</v>
      </c>
      <c r="H114" s="21">
        <f t="shared" si="14"/>
        <v>62338</v>
      </c>
      <c r="I114" s="20">
        <f t="shared" si="14"/>
        <v>65766</v>
      </c>
      <c r="J114" s="20">
        <f t="shared" si="14"/>
        <v>70312</v>
      </c>
      <c r="K114" s="20">
        <f t="shared" si="14"/>
        <v>62895</v>
      </c>
      <c r="L114" s="20">
        <f t="shared" si="14"/>
        <v>70389</v>
      </c>
      <c r="M114" s="20">
        <f t="shared" si="14"/>
        <v>76562</v>
      </c>
      <c r="N114" s="21">
        <f t="shared" si="14"/>
        <v>64917</v>
      </c>
      <c r="O114" s="21">
        <f t="shared" si="14"/>
        <v>70888</v>
      </c>
      <c r="P114" s="52">
        <f t="shared" si="14"/>
        <v>0</v>
      </c>
      <c r="R114" s="20">
        <f>SUM(R97:R113)</f>
        <v>737622</v>
      </c>
      <c r="T114" s="21">
        <f>SUM(T97:T113)</f>
        <v>746625</v>
      </c>
      <c r="U114" s="21">
        <f t="shared" si="12"/>
        <v>-9003</v>
      </c>
      <c r="V114" s="4">
        <f>(R114/D114)</f>
        <v>0.90561325966850825</v>
      </c>
    </row>
    <row r="115" spans="1:22" ht="33.9" customHeight="1" outlineLevel="2" x14ac:dyDescent="0.35">
      <c r="A115" s="17"/>
      <c r="B115" s="17"/>
      <c r="O115" s="21"/>
      <c r="V115" s="4"/>
    </row>
    <row r="116" spans="1:22" ht="33.9" customHeight="1" outlineLevel="2" x14ac:dyDescent="0.35">
      <c r="A116" s="17"/>
      <c r="B116" s="17"/>
      <c r="O116" s="21"/>
      <c r="V116" s="4"/>
    </row>
    <row r="117" spans="1:22" ht="33.9" customHeight="1" outlineLevel="1" x14ac:dyDescent="0.4">
      <c r="A117" s="27" t="s">
        <v>47</v>
      </c>
      <c r="B117" s="17"/>
      <c r="D117" s="17">
        <f t="shared" ref="D117:P117" si="15">SUM(D73,D84,D114)</f>
        <v>946025</v>
      </c>
      <c r="E117" s="19">
        <f t="shared" si="15"/>
        <v>56968</v>
      </c>
      <c r="F117" s="19">
        <f t="shared" si="15"/>
        <v>70855</v>
      </c>
      <c r="G117" s="20">
        <f t="shared" si="15"/>
        <v>79018</v>
      </c>
      <c r="H117" s="21">
        <f t="shared" si="15"/>
        <v>62356</v>
      </c>
      <c r="I117" s="20">
        <f t="shared" si="15"/>
        <v>66020</v>
      </c>
      <c r="J117" s="20">
        <f t="shared" si="15"/>
        <v>86356</v>
      </c>
      <c r="K117" s="20">
        <f t="shared" si="15"/>
        <v>62896</v>
      </c>
      <c r="L117" s="20">
        <f t="shared" si="15"/>
        <v>70639</v>
      </c>
      <c r="M117" s="20">
        <f t="shared" si="15"/>
        <v>92091</v>
      </c>
      <c r="N117" s="21">
        <f t="shared" si="15"/>
        <v>64970</v>
      </c>
      <c r="O117" s="21">
        <f t="shared" si="15"/>
        <v>71423</v>
      </c>
      <c r="P117" s="23">
        <f t="shared" si="15"/>
        <v>0</v>
      </c>
      <c r="R117" s="20">
        <f>SUM(R73,R84,R114)</f>
        <v>783592</v>
      </c>
      <c r="T117" s="21">
        <f>SUM(T73,T84,T114)</f>
        <v>867189.58333333337</v>
      </c>
      <c r="U117" s="21">
        <f>(R117-T117)</f>
        <v>-83597.583333333372</v>
      </c>
      <c r="V117" s="4">
        <f>(R117/D117)</f>
        <v>0.8282994635448323</v>
      </c>
    </row>
    <row r="118" spans="1:22" ht="33.9" customHeight="1" outlineLevel="1" x14ac:dyDescent="0.35">
      <c r="A118" s="17"/>
      <c r="B118" s="17"/>
      <c r="V118" s="4"/>
    </row>
    <row r="119" spans="1:22" ht="33.9" customHeight="1" outlineLevel="1" x14ac:dyDescent="0.35">
      <c r="A119" s="17"/>
      <c r="B119" s="17"/>
      <c r="V119" s="4"/>
    </row>
    <row r="120" spans="1:22" ht="33.9" customHeight="1" outlineLevel="1" x14ac:dyDescent="0.35">
      <c r="A120" s="17"/>
      <c r="B120" s="17"/>
      <c r="V120" s="4"/>
    </row>
    <row r="121" spans="1:22" ht="33.9" customHeight="1" outlineLevel="1" x14ac:dyDescent="0.35">
      <c r="A121" s="17"/>
      <c r="B121" s="17"/>
      <c r="V121" s="4"/>
    </row>
    <row r="122" spans="1:22" ht="33.9" customHeight="1" outlineLevel="1" x14ac:dyDescent="0.35">
      <c r="A122" s="17"/>
      <c r="B122" s="17"/>
      <c r="V122" s="4"/>
    </row>
    <row r="123" spans="1:22" ht="33.9" customHeight="1" outlineLevel="1" x14ac:dyDescent="0.35">
      <c r="A123" s="17"/>
      <c r="B123" s="17"/>
      <c r="V123" s="4"/>
    </row>
    <row r="124" spans="1:22" ht="33.9" customHeight="1" outlineLevel="1" x14ac:dyDescent="0.35">
      <c r="A124" s="17" t="s">
        <v>103</v>
      </c>
      <c r="B124" s="17"/>
      <c r="V124" s="4"/>
    </row>
    <row r="125" spans="1:22" ht="33.9" customHeight="1" outlineLevel="1" x14ac:dyDescent="0.35">
      <c r="A125" s="17"/>
      <c r="B125" s="17"/>
      <c r="V125" s="4"/>
    </row>
    <row r="126" spans="1:22" ht="33.9" customHeight="1" outlineLevel="1" x14ac:dyDescent="0.35">
      <c r="A126" s="45" t="s">
        <v>98</v>
      </c>
      <c r="B126" s="45"/>
      <c r="C126" s="85" t="s">
        <v>0</v>
      </c>
      <c r="D126" s="85"/>
      <c r="E126" s="12" t="s">
        <v>1</v>
      </c>
      <c r="F126" s="12" t="s">
        <v>2</v>
      </c>
      <c r="G126" s="13" t="s">
        <v>3</v>
      </c>
      <c r="H126" s="14" t="s">
        <v>4</v>
      </c>
      <c r="I126" s="13" t="s">
        <v>5</v>
      </c>
      <c r="J126" s="13" t="s">
        <v>20</v>
      </c>
      <c r="K126" s="13" t="s">
        <v>21</v>
      </c>
      <c r="L126" s="13" t="s">
        <v>6</v>
      </c>
      <c r="M126" s="13" t="s">
        <v>7</v>
      </c>
      <c r="N126" s="14" t="s">
        <v>8</v>
      </c>
      <c r="O126" s="15" t="s">
        <v>10</v>
      </c>
      <c r="P126" s="12" t="s">
        <v>9</v>
      </c>
      <c r="Q126" s="16"/>
      <c r="R126" s="13" t="s">
        <v>95</v>
      </c>
      <c r="S126" s="13"/>
      <c r="T126" s="14" t="s">
        <v>95</v>
      </c>
      <c r="U126" s="14" t="s">
        <v>95</v>
      </c>
      <c r="V126" s="6" t="s">
        <v>105</v>
      </c>
    </row>
    <row r="127" spans="1:22" ht="33.9" customHeight="1" outlineLevel="1" x14ac:dyDescent="0.35">
      <c r="A127" s="17"/>
      <c r="B127" s="17"/>
      <c r="R127" s="13" t="s">
        <v>91</v>
      </c>
      <c r="S127" s="13"/>
      <c r="T127" s="14" t="s">
        <v>92</v>
      </c>
      <c r="U127" s="14" t="s">
        <v>96</v>
      </c>
      <c r="V127" s="3" t="s">
        <v>102</v>
      </c>
    </row>
    <row r="128" spans="1:22" ht="33.9" customHeight="1" outlineLevel="1" x14ac:dyDescent="0.4">
      <c r="A128" s="46" t="s">
        <v>35</v>
      </c>
      <c r="B128" s="51"/>
      <c r="V128" s="4"/>
    </row>
    <row r="129" spans="1:22" ht="33.9" customHeight="1" outlineLevel="1" x14ac:dyDescent="0.4">
      <c r="A129" s="25" t="s">
        <v>48</v>
      </c>
      <c r="B129" s="25"/>
      <c r="V129" s="4"/>
    </row>
    <row r="130" spans="1:22" ht="33.9" customHeight="1" outlineLevel="1" x14ac:dyDescent="0.35">
      <c r="A130" s="17"/>
      <c r="B130" s="17"/>
      <c r="V130" s="4"/>
    </row>
    <row r="131" spans="1:22" ht="33.9" customHeight="1" outlineLevel="2" x14ac:dyDescent="0.35">
      <c r="A131" s="17" t="s">
        <v>114</v>
      </c>
      <c r="B131" s="17"/>
      <c r="C131" s="17">
        <v>3000</v>
      </c>
      <c r="E131" s="19">
        <v>0</v>
      </c>
      <c r="F131" s="19">
        <v>0</v>
      </c>
      <c r="G131" s="20">
        <v>0</v>
      </c>
      <c r="H131" s="21">
        <v>0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1">
        <v>0</v>
      </c>
      <c r="O131" s="21">
        <v>0</v>
      </c>
      <c r="R131" s="20">
        <f>SUM(E131:P131)</f>
        <v>0</v>
      </c>
      <c r="T131" s="21">
        <f>SUM(C131/12*11)</f>
        <v>2750</v>
      </c>
      <c r="U131" s="21">
        <f>(R131-T131)</f>
        <v>-2750</v>
      </c>
      <c r="V131" s="4">
        <f>(R131/C131)</f>
        <v>0</v>
      </c>
    </row>
    <row r="132" spans="1:22" ht="33.9" customHeight="1" outlineLevel="2" x14ac:dyDescent="0.35">
      <c r="A132" s="17" t="s">
        <v>115</v>
      </c>
      <c r="B132" s="17"/>
      <c r="C132" s="17">
        <v>6500</v>
      </c>
      <c r="E132" s="30">
        <v>0</v>
      </c>
      <c r="F132" s="30">
        <v>140</v>
      </c>
      <c r="G132" s="17">
        <v>0</v>
      </c>
      <c r="H132" s="26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26">
        <v>0</v>
      </c>
      <c r="O132" s="26">
        <v>0</v>
      </c>
      <c r="P132" s="24"/>
      <c r="R132" s="17">
        <f>SUM(E132:P132)</f>
        <v>140</v>
      </c>
      <c r="S132" s="23"/>
      <c r="T132" s="21">
        <f>SUM(C132/12*11)</f>
        <v>5958.333333333333</v>
      </c>
      <c r="U132" s="21">
        <f>(R132-T132)</f>
        <v>-5818.333333333333</v>
      </c>
      <c r="V132" s="4">
        <f>(R132/C132)</f>
        <v>2.1538461538461538E-2</v>
      </c>
    </row>
    <row r="133" spans="1:22" ht="33.9" customHeight="1" outlineLevel="2" x14ac:dyDescent="0.35">
      <c r="A133" s="17" t="s">
        <v>49</v>
      </c>
      <c r="B133" s="17"/>
      <c r="C133" s="17">
        <v>2000</v>
      </c>
      <c r="E133" s="19">
        <v>0</v>
      </c>
      <c r="F133" s="19">
        <v>300</v>
      </c>
      <c r="G133" s="20">
        <v>0</v>
      </c>
      <c r="H133" s="21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1">
        <v>1000</v>
      </c>
      <c r="O133" s="21">
        <v>0</v>
      </c>
      <c r="R133" s="20">
        <f>SUM(E133:P133)</f>
        <v>1300</v>
      </c>
      <c r="S133" s="53" t="s">
        <v>103</v>
      </c>
      <c r="T133" s="21">
        <f>SUM(C133/12*11)</f>
        <v>1833.3333333333333</v>
      </c>
      <c r="U133" s="21">
        <f>(R133-T133)</f>
        <v>-533.33333333333326</v>
      </c>
      <c r="V133" s="4">
        <f>(R133/C133)</f>
        <v>0.65</v>
      </c>
    </row>
    <row r="134" spans="1:22" ht="33.9" hidden="1" customHeight="1" outlineLevel="2" x14ac:dyDescent="0.35">
      <c r="A134" s="17" t="s">
        <v>50</v>
      </c>
      <c r="B134" s="17"/>
      <c r="C134" s="17">
        <v>0</v>
      </c>
      <c r="O134" s="21"/>
      <c r="R134" s="20">
        <f>SUM(E134:P134)</f>
        <v>0</v>
      </c>
      <c r="S134" s="23"/>
      <c r="T134" s="21">
        <f>SUM(C134/12*11)</f>
        <v>0</v>
      </c>
      <c r="U134" s="21">
        <f>(R134-T134)</f>
        <v>0</v>
      </c>
      <c r="V134" s="4" t="e">
        <f>(R134/C134)</f>
        <v>#DIV/0!</v>
      </c>
    </row>
    <row r="135" spans="1:22" ht="33.9" customHeight="1" outlineLevel="2" x14ac:dyDescent="0.35">
      <c r="A135" s="17"/>
      <c r="B135" s="17"/>
      <c r="O135" s="21"/>
      <c r="V135" s="4"/>
    </row>
    <row r="136" spans="1:22" ht="33.9" customHeight="1" outlineLevel="2" x14ac:dyDescent="0.35">
      <c r="A136" s="17" t="s">
        <v>103</v>
      </c>
      <c r="B136" s="17"/>
      <c r="O136" s="21"/>
      <c r="V136" s="4"/>
    </row>
    <row r="137" spans="1:22" ht="33.9" customHeight="1" outlineLevel="1" x14ac:dyDescent="0.4">
      <c r="A137" s="27" t="s">
        <v>51</v>
      </c>
      <c r="B137" s="27"/>
      <c r="D137" s="17">
        <f>SUM(C131:C134)</f>
        <v>11500</v>
      </c>
      <c r="E137" s="19">
        <f t="shared" ref="E137:P137" si="16">SUM(E131:E134)</f>
        <v>0</v>
      </c>
      <c r="F137" s="19">
        <f t="shared" si="16"/>
        <v>440</v>
      </c>
      <c r="G137" s="19">
        <f t="shared" si="16"/>
        <v>0</v>
      </c>
      <c r="H137" s="21">
        <f t="shared" si="16"/>
        <v>0</v>
      </c>
      <c r="I137" s="21">
        <f t="shared" si="16"/>
        <v>0</v>
      </c>
      <c r="J137" s="19">
        <f t="shared" si="16"/>
        <v>0</v>
      </c>
      <c r="K137" s="19">
        <f t="shared" si="16"/>
        <v>0</v>
      </c>
      <c r="L137" s="19">
        <f t="shared" si="16"/>
        <v>0</v>
      </c>
      <c r="M137" s="19">
        <f t="shared" si="16"/>
        <v>0</v>
      </c>
      <c r="N137" s="21">
        <f t="shared" si="16"/>
        <v>1000</v>
      </c>
      <c r="O137" s="21">
        <f t="shared" si="16"/>
        <v>0</v>
      </c>
      <c r="P137" s="19">
        <f t="shared" si="16"/>
        <v>0</v>
      </c>
      <c r="Q137" s="30"/>
      <c r="R137" s="19">
        <f>SUM(R131:R134)</f>
        <v>1440</v>
      </c>
      <c r="S137" s="19"/>
      <c r="T137" s="21">
        <f>SUM(T131:T134)</f>
        <v>10541.666666666666</v>
      </c>
      <c r="U137" s="21">
        <f>(R137-T137)</f>
        <v>-9101.6666666666661</v>
      </c>
      <c r="V137" s="4">
        <f>(R137/D137)</f>
        <v>0.12521739130434784</v>
      </c>
    </row>
    <row r="138" spans="1:22" ht="33.9" customHeight="1" outlineLevel="1" x14ac:dyDescent="0.35">
      <c r="A138" s="17"/>
      <c r="B138" s="17"/>
      <c r="O138" s="21"/>
      <c r="V138" s="4"/>
    </row>
    <row r="139" spans="1:22" ht="33.9" customHeight="1" outlineLevel="1" x14ac:dyDescent="0.35">
      <c r="A139" s="17"/>
      <c r="B139" s="17"/>
      <c r="O139" s="21"/>
      <c r="V139" s="4"/>
    </row>
    <row r="140" spans="1:22" ht="33.9" customHeight="1" x14ac:dyDescent="0.4">
      <c r="A140" s="27" t="s">
        <v>15</v>
      </c>
      <c r="B140" s="27"/>
      <c r="D140" s="17">
        <f t="shared" ref="D140:P140" si="17">SUM(D117,D137)</f>
        <v>957525</v>
      </c>
      <c r="E140" s="19">
        <f t="shared" si="17"/>
        <v>56968</v>
      </c>
      <c r="F140" s="19">
        <f t="shared" si="17"/>
        <v>71295</v>
      </c>
      <c r="G140" s="20">
        <f t="shared" si="17"/>
        <v>79018</v>
      </c>
      <c r="H140" s="21">
        <f t="shared" si="17"/>
        <v>62356</v>
      </c>
      <c r="I140" s="20">
        <f t="shared" si="17"/>
        <v>66020</v>
      </c>
      <c r="J140" s="20">
        <f t="shared" si="17"/>
        <v>86356</v>
      </c>
      <c r="K140" s="20">
        <f t="shared" si="17"/>
        <v>62896</v>
      </c>
      <c r="L140" s="20">
        <f t="shared" si="17"/>
        <v>70639</v>
      </c>
      <c r="M140" s="20">
        <f t="shared" si="17"/>
        <v>92091</v>
      </c>
      <c r="N140" s="21">
        <f t="shared" si="17"/>
        <v>65970</v>
      </c>
      <c r="O140" s="21">
        <f t="shared" si="17"/>
        <v>71423</v>
      </c>
      <c r="P140" s="23">
        <f t="shared" si="17"/>
        <v>0</v>
      </c>
      <c r="R140" s="21">
        <f>SUM(R117,R137)</f>
        <v>785032</v>
      </c>
      <c r="T140" s="21">
        <f>SUM(T117,T137)</f>
        <v>877731.25</v>
      </c>
      <c r="U140" s="21">
        <f>(R140-T140)</f>
        <v>-92699.25</v>
      </c>
      <c r="V140" s="4">
        <f>(R140/D140)</f>
        <v>0.81985535625701678</v>
      </c>
    </row>
    <row r="141" spans="1:22" ht="33.9" customHeight="1" x14ac:dyDescent="0.35">
      <c r="A141" s="17"/>
      <c r="B141" s="17"/>
      <c r="V141" s="4"/>
    </row>
    <row r="142" spans="1:22" ht="33.9" customHeight="1" x14ac:dyDescent="0.35">
      <c r="B142" s="17"/>
      <c r="V142" s="4"/>
    </row>
    <row r="143" spans="1:22" ht="33.9" customHeight="1" x14ac:dyDescent="0.35">
      <c r="A143" s="17"/>
      <c r="B143" s="17"/>
      <c r="V143" s="4"/>
    </row>
    <row r="144" spans="1:22" ht="33.9" customHeight="1" x14ac:dyDescent="0.35">
      <c r="A144" s="17"/>
      <c r="B144" s="17"/>
      <c r="V144" s="4"/>
    </row>
    <row r="145" spans="1:22" ht="33.9" customHeight="1" x14ac:dyDescent="0.35">
      <c r="A145" s="17"/>
      <c r="B145" s="17"/>
      <c r="V145" s="4"/>
    </row>
    <row r="146" spans="1:22" ht="33.9" customHeight="1" x14ac:dyDescent="0.35">
      <c r="A146" s="17"/>
      <c r="B146" s="17"/>
      <c r="C146" s="17" t="s">
        <v>103</v>
      </c>
      <c r="V146" s="4"/>
    </row>
    <row r="147" spans="1:22" ht="33.9" customHeight="1" x14ac:dyDescent="0.35">
      <c r="A147" s="17"/>
      <c r="B147" s="17"/>
      <c r="G147" s="19"/>
      <c r="V147" s="4"/>
    </row>
    <row r="148" spans="1:22" ht="33.9" customHeight="1" x14ac:dyDescent="0.35">
      <c r="A148" s="17" t="s">
        <v>103</v>
      </c>
      <c r="B148" s="17"/>
      <c r="V148" s="4"/>
    </row>
    <row r="149" spans="1:22" ht="33.9" customHeight="1" x14ac:dyDescent="0.35">
      <c r="A149" s="17"/>
      <c r="B149" s="17"/>
      <c r="V149" s="4"/>
    </row>
    <row r="150" spans="1:22" ht="33.9" customHeight="1" x14ac:dyDescent="0.35">
      <c r="A150" s="17" t="s">
        <v>103</v>
      </c>
      <c r="B150" s="17"/>
      <c r="V150" s="4"/>
    </row>
    <row r="151" spans="1:22" ht="33.9" customHeight="1" x14ac:dyDescent="0.35">
      <c r="A151" s="17" t="s">
        <v>103</v>
      </c>
      <c r="B151" s="17"/>
      <c r="V151" s="4"/>
    </row>
    <row r="152" spans="1:22" ht="33.9" customHeight="1" x14ac:dyDescent="0.35">
      <c r="A152" s="17"/>
      <c r="B152" s="17"/>
      <c r="C152" s="26"/>
      <c r="V152" s="4"/>
    </row>
    <row r="153" spans="1:22" ht="33.9" customHeight="1" x14ac:dyDescent="0.35">
      <c r="A153" s="17"/>
      <c r="B153" s="17"/>
      <c r="V153" s="4"/>
    </row>
    <row r="154" spans="1:22" ht="33.9" customHeight="1" x14ac:dyDescent="0.35">
      <c r="A154" s="45" t="s">
        <v>98</v>
      </c>
      <c r="B154" s="45"/>
      <c r="C154" s="85" t="s">
        <v>0</v>
      </c>
      <c r="D154" s="85"/>
      <c r="E154" s="12" t="s">
        <v>1</v>
      </c>
      <c r="F154" s="12" t="s">
        <v>2</v>
      </c>
      <c r="G154" s="13" t="s">
        <v>3</v>
      </c>
      <c r="H154" s="14" t="s">
        <v>4</v>
      </c>
      <c r="I154" s="13" t="s">
        <v>5</v>
      </c>
      <c r="J154" s="13" t="s">
        <v>20</v>
      </c>
      <c r="K154" s="13" t="s">
        <v>21</v>
      </c>
      <c r="L154" s="13" t="s">
        <v>6</v>
      </c>
      <c r="M154" s="13" t="s">
        <v>7</v>
      </c>
      <c r="N154" s="14" t="s">
        <v>8</v>
      </c>
      <c r="O154" s="15" t="s">
        <v>10</v>
      </c>
      <c r="P154" s="12" t="s">
        <v>9</v>
      </c>
      <c r="Q154" s="16"/>
      <c r="R154" s="13" t="s">
        <v>95</v>
      </c>
      <c r="S154" s="13"/>
      <c r="T154" s="14" t="s">
        <v>95</v>
      </c>
      <c r="U154" s="14" t="s">
        <v>95</v>
      </c>
      <c r="V154" s="6" t="s">
        <v>105</v>
      </c>
    </row>
    <row r="155" spans="1:22" ht="33.9" customHeight="1" x14ac:dyDescent="0.35">
      <c r="A155" s="17"/>
      <c r="B155" s="17"/>
      <c r="R155" s="13" t="s">
        <v>91</v>
      </c>
      <c r="S155" s="13"/>
      <c r="T155" s="14" t="s">
        <v>92</v>
      </c>
      <c r="U155" s="14" t="s">
        <v>96</v>
      </c>
      <c r="V155" s="3" t="s">
        <v>102</v>
      </c>
    </row>
    <row r="156" spans="1:22" ht="33.9" customHeight="1" x14ac:dyDescent="0.4">
      <c r="A156" s="46" t="s">
        <v>52</v>
      </c>
      <c r="B156" s="51"/>
      <c r="V156" s="4"/>
    </row>
    <row r="157" spans="1:22" ht="33.9" customHeight="1" x14ac:dyDescent="0.35">
      <c r="A157" s="17"/>
      <c r="B157" s="17"/>
      <c r="V157" s="4"/>
    </row>
    <row r="158" spans="1:22" ht="33.9" customHeight="1" x14ac:dyDescent="0.4">
      <c r="A158" s="25" t="s">
        <v>58</v>
      </c>
      <c r="B158" s="17"/>
      <c r="V158" s="4"/>
    </row>
    <row r="159" spans="1:22" ht="33.9" customHeight="1" x14ac:dyDescent="0.35">
      <c r="A159" s="17"/>
      <c r="B159" s="17"/>
      <c r="V159" s="4"/>
    </row>
    <row r="160" spans="1:22" ht="33.9" customHeight="1" outlineLevel="1" x14ac:dyDescent="0.35">
      <c r="A160" s="17" t="s">
        <v>101</v>
      </c>
      <c r="B160" s="17"/>
      <c r="C160" s="17">
        <v>198000</v>
      </c>
      <c r="E160" s="19">
        <v>16559</v>
      </c>
      <c r="F160" s="19">
        <v>16589</v>
      </c>
      <c r="G160" s="20">
        <v>26586</v>
      </c>
      <c r="H160" s="21">
        <v>17354</v>
      </c>
      <c r="I160" s="20">
        <v>17354</v>
      </c>
      <c r="J160" s="20">
        <v>17353</v>
      </c>
      <c r="K160" s="20">
        <v>17354</v>
      </c>
      <c r="L160" s="20">
        <v>17328</v>
      </c>
      <c r="M160" s="20">
        <v>25881</v>
      </c>
      <c r="N160" s="21">
        <v>17354</v>
      </c>
      <c r="O160" s="21">
        <v>15314</v>
      </c>
      <c r="Q160" s="21"/>
      <c r="R160" s="20">
        <f t="shared" ref="R160:R166" si="18">SUM(E160:P160)</f>
        <v>205026</v>
      </c>
      <c r="T160" s="21">
        <f>SUM(C160/12*11)</f>
        <v>181500</v>
      </c>
      <c r="U160" s="21">
        <f>(R160-T160)</f>
        <v>23526</v>
      </c>
      <c r="V160" s="4">
        <f t="shared" ref="V160:V166" si="19">(R160/C160)</f>
        <v>1.0354848484848485</v>
      </c>
    </row>
    <row r="161" spans="1:22" ht="33.9" customHeight="1" outlineLevel="1" x14ac:dyDescent="0.35">
      <c r="A161" s="17" t="s">
        <v>53</v>
      </c>
      <c r="B161" s="17"/>
      <c r="C161" s="17">
        <v>14820</v>
      </c>
      <c r="E161" s="19">
        <v>1225</v>
      </c>
      <c r="F161" s="19">
        <v>1227</v>
      </c>
      <c r="G161" s="20">
        <v>1992</v>
      </c>
      <c r="H161" s="21">
        <v>1285</v>
      </c>
      <c r="I161" s="20">
        <v>1286</v>
      </c>
      <c r="J161" s="20">
        <v>1285</v>
      </c>
      <c r="K161" s="20">
        <v>1286</v>
      </c>
      <c r="L161" s="20">
        <v>1283</v>
      </c>
      <c r="M161" s="20">
        <v>1938</v>
      </c>
      <c r="N161" s="21">
        <v>1286</v>
      </c>
      <c r="O161" s="21">
        <v>1130</v>
      </c>
      <c r="R161" s="20">
        <f t="shared" si="18"/>
        <v>15223</v>
      </c>
      <c r="T161" s="21">
        <f>SUM(C161/12*11)</f>
        <v>13585</v>
      </c>
      <c r="U161" s="21">
        <f t="shared" ref="U161:U166" si="20">(R161-T161)</f>
        <v>1638</v>
      </c>
      <c r="V161" s="4">
        <f t="shared" si="19"/>
        <v>1.0271929824561403</v>
      </c>
    </row>
    <row r="162" spans="1:22" ht="33.9" customHeight="1" outlineLevel="1" x14ac:dyDescent="0.35">
      <c r="A162" s="17" t="s">
        <v>54</v>
      </c>
      <c r="B162" s="17"/>
      <c r="C162" s="17">
        <v>300</v>
      </c>
      <c r="E162" s="19">
        <v>0</v>
      </c>
      <c r="F162" s="19">
        <v>0</v>
      </c>
      <c r="G162" s="17">
        <v>0</v>
      </c>
      <c r="H162" s="21">
        <v>118</v>
      </c>
      <c r="I162" s="20">
        <v>96</v>
      </c>
      <c r="J162" s="20">
        <v>31</v>
      </c>
      <c r="K162" s="20">
        <v>0</v>
      </c>
      <c r="L162" s="20">
        <v>0</v>
      </c>
      <c r="M162" s="20">
        <v>0</v>
      </c>
      <c r="N162" s="21">
        <v>0</v>
      </c>
      <c r="O162" s="21">
        <v>0</v>
      </c>
      <c r="R162" s="20">
        <f t="shared" si="18"/>
        <v>245</v>
      </c>
      <c r="T162" s="21">
        <f>SUM(C162/12*11)</f>
        <v>275</v>
      </c>
      <c r="U162" s="21">
        <f t="shared" si="20"/>
        <v>-30</v>
      </c>
      <c r="V162" s="4">
        <f t="shared" si="19"/>
        <v>0.81666666666666665</v>
      </c>
    </row>
    <row r="163" spans="1:22" ht="33.9" customHeight="1" outlineLevel="1" x14ac:dyDescent="0.35">
      <c r="A163" s="17" t="s">
        <v>55</v>
      </c>
      <c r="B163" s="17"/>
      <c r="C163" s="17">
        <v>3400</v>
      </c>
      <c r="E163" s="19">
        <v>283</v>
      </c>
      <c r="F163" s="19">
        <v>284</v>
      </c>
      <c r="G163" s="17">
        <v>455</v>
      </c>
      <c r="H163" s="21">
        <v>296</v>
      </c>
      <c r="I163" s="20">
        <v>297</v>
      </c>
      <c r="J163" s="20">
        <v>297</v>
      </c>
      <c r="K163" s="20">
        <v>297</v>
      </c>
      <c r="L163" s="20">
        <v>296</v>
      </c>
      <c r="M163" s="20">
        <v>443</v>
      </c>
      <c r="N163" s="21">
        <v>297</v>
      </c>
      <c r="O163" s="21">
        <v>261</v>
      </c>
      <c r="R163" s="20">
        <f t="shared" si="18"/>
        <v>3506</v>
      </c>
      <c r="T163" s="21">
        <f>SUM(C163/12*11)</f>
        <v>3116.6666666666665</v>
      </c>
      <c r="U163" s="21">
        <f t="shared" si="20"/>
        <v>389.33333333333348</v>
      </c>
      <c r="V163" s="4">
        <f t="shared" si="19"/>
        <v>1.0311764705882354</v>
      </c>
    </row>
    <row r="164" spans="1:22" ht="33.9" customHeight="1" outlineLevel="1" x14ac:dyDescent="0.35">
      <c r="A164" s="17" t="s">
        <v>70</v>
      </c>
      <c r="B164" s="17"/>
      <c r="C164" s="17">
        <v>35350</v>
      </c>
      <c r="E164" s="19">
        <v>3237</v>
      </c>
      <c r="F164" s="19">
        <v>3238</v>
      </c>
      <c r="G164" s="20">
        <v>3237</v>
      </c>
      <c r="H164" s="21">
        <v>3238</v>
      </c>
      <c r="I164" s="20">
        <v>3237</v>
      </c>
      <c r="J164" s="20">
        <v>3238</v>
      </c>
      <c r="K164" s="20">
        <v>3237</v>
      </c>
      <c r="L164" s="20">
        <v>3238</v>
      </c>
      <c r="M164" s="20">
        <v>3237</v>
      </c>
      <c r="N164" s="21">
        <v>3237</v>
      </c>
      <c r="O164" s="21">
        <v>3265</v>
      </c>
      <c r="R164" s="17">
        <f t="shared" si="18"/>
        <v>35639</v>
      </c>
      <c r="T164" s="21">
        <f>SUM(C164/12*11)</f>
        <v>32404.166666666668</v>
      </c>
      <c r="U164" s="21">
        <f t="shared" si="20"/>
        <v>3234.8333333333321</v>
      </c>
      <c r="V164" s="4">
        <f t="shared" si="19"/>
        <v>1.0081753889674683</v>
      </c>
    </row>
    <row r="165" spans="1:22" ht="33.9" customHeight="1" outlineLevel="1" x14ac:dyDescent="0.35">
      <c r="A165" s="17" t="s">
        <v>56</v>
      </c>
      <c r="B165" s="17"/>
      <c r="C165" s="17">
        <v>5220</v>
      </c>
      <c r="E165" s="19">
        <v>431</v>
      </c>
      <c r="F165" s="19">
        <v>432</v>
      </c>
      <c r="G165" s="20">
        <v>689</v>
      </c>
      <c r="H165" s="21">
        <v>456</v>
      </c>
      <c r="I165" s="20">
        <v>455</v>
      </c>
      <c r="J165" s="20">
        <v>456</v>
      </c>
      <c r="K165" s="20">
        <v>456</v>
      </c>
      <c r="L165" s="20">
        <v>454</v>
      </c>
      <c r="M165" s="20">
        <v>677</v>
      </c>
      <c r="N165" s="21">
        <v>456</v>
      </c>
      <c r="O165" s="21">
        <v>456</v>
      </c>
      <c r="R165" s="17">
        <f t="shared" si="18"/>
        <v>5418</v>
      </c>
      <c r="T165" s="21">
        <f>SUM(C165/12*11)</f>
        <v>4785</v>
      </c>
      <c r="U165" s="21">
        <f t="shared" si="20"/>
        <v>633</v>
      </c>
      <c r="V165" s="4">
        <f t="shared" si="19"/>
        <v>1.0379310344827586</v>
      </c>
    </row>
    <row r="166" spans="1:22" ht="33.9" customHeight="1" outlineLevel="1" x14ac:dyDescent="0.35">
      <c r="A166" s="17" t="s">
        <v>61</v>
      </c>
      <c r="B166" s="17"/>
      <c r="C166" s="17">
        <v>4296</v>
      </c>
      <c r="E166" s="19">
        <v>358</v>
      </c>
      <c r="F166" s="19">
        <v>357</v>
      </c>
      <c r="G166" s="20">
        <v>536</v>
      </c>
      <c r="H166" s="21">
        <v>358</v>
      </c>
      <c r="I166" s="20">
        <v>358</v>
      </c>
      <c r="J166" s="20">
        <v>357</v>
      </c>
      <c r="K166" s="20">
        <v>358</v>
      </c>
      <c r="L166" s="20">
        <v>386</v>
      </c>
      <c r="M166" s="20">
        <v>579</v>
      </c>
      <c r="N166" s="21">
        <v>386</v>
      </c>
      <c r="O166" s="21">
        <v>387</v>
      </c>
      <c r="R166" s="20">
        <f t="shared" si="18"/>
        <v>4420</v>
      </c>
      <c r="T166" s="21">
        <f>SUM(C166/12*11)</f>
        <v>3938</v>
      </c>
      <c r="U166" s="21">
        <f t="shared" si="20"/>
        <v>482</v>
      </c>
      <c r="V166" s="4">
        <f t="shared" si="19"/>
        <v>1.0288640595903167</v>
      </c>
    </row>
    <row r="167" spans="1:22" ht="33.9" customHeight="1" outlineLevel="1" x14ac:dyDescent="0.35">
      <c r="A167" s="17" t="s">
        <v>151</v>
      </c>
      <c r="B167" s="17"/>
      <c r="M167" s="20">
        <v>245</v>
      </c>
      <c r="N167" s="21">
        <v>0</v>
      </c>
      <c r="O167" s="21">
        <v>0</v>
      </c>
      <c r="R167" s="20">
        <f>SUM(E167:P167)</f>
        <v>245</v>
      </c>
      <c r="V167" s="4"/>
    </row>
    <row r="168" spans="1:22" ht="33.9" customHeight="1" outlineLevel="1" x14ac:dyDescent="0.4">
      <c r="A168" s="27" t="s">
        <v>57</v>
      </c>
      <c r="B168" s="17"/>
      <c r="D168" s="17">
        <f>SUM(C160:C166)</f>
        <v>261386</v>
      </c>
      <c r="E168" s="19">
        <f>SUM(E160:E166)</f>
        <v>22093</v>
      </c>
      <c r="F168" s="19">
        <f t="shared" ref="F168:U168" si="21">SUM(F160:F166)</f>
        <v>22127</v>
      </c>
      <c r="G168" s="20">
        <f t="shared" si="21"/>
        <v>33495</v>
      </c>
      <c r="H168" s="21">
        <f t="shared" si="21"/>
        <v>23105</v>
      </c>
      <c r="I168" s="20">
        <f t="shared" si="21"/>
        <v>23083</v>
      </c>
      <c r="J168" s="20">
        <f t="shared" si="21"/>
        <v>23017</v>
      </c>
      <c r="K168" s="20">
        <f t="shared" si="21"/>
        <v>22988</v>
      </c>
      <c r="L168" s="20">
        <f t="shared" si="21"/>
        <v>22985</v>
      </c>
      <c r="M168" s="20">
        <f>SUM(M160:M167)</f>
        <v>33000</v>
      </c>
      <c r="N168" s="21">
        <f>SUM(N160:N167)</f>
        <v>23016</v>
      </c>
      <c r="O168" s="21">
        <f>SUM(O160:O167)</f>
        <v>20813</v>
      </c>
      <c r="P168" s="23">
        <f t="shared" si="21"/>
        <v>0</v>
      </c>
      <c r="Q168" s="21"/>
      <c r="R168" s="20">
        <f>SUM(E168:P168)</f>
        <v>269722</v>
      </c>
      <c r="T168" s="21">
        <f t="shared" si="21"/>
        <v>239603.83333333331</v>
      </c>
      <c r="U168" s="21">
        <f t="shared" si="21"/>
        <v>29873.166666666664</v>
      </c>
      <c r="V168" s="4">
        <f>(R168/D168)</f>
        <v>1.0318915320636912</v>
      </c>
    </row>
    <row r="169" spans="1:22" ht="33.9" customHeight="1" outlineLevel="1" x14ac:dyDescent="0.35">
      <c r="A169" s="17"/>
      <c r="B169" s="17"/>
      <c r="H169" s="52"/>
      <c r="V169" s="4"/>
    </row>
    <row r="170" spans="1:22" ht="33.9" customHeight="1" outlineLevel="1" x14ac:dyDescent="0.35">
      <c r="A170" s="17"/>
      <c r="B170" s="17"/>
      <c r="E170" s="30"/>
      <c r="F170" s="30"/>
      <c r="G170" s="17"/>
      <c r="H170" s="26"/>
      <c r="I170" s="17"/>
      <c r="J170" s="17"/>
      <c r="K170" s="17"/>
      <c r="L170" s="17"/>
      <c r="M170" s="17"/>
      <c r="N170" s="26"/>
      <c r="O170" s="62"/>
      <c r="P170" s="24"/>
      <c r="R170" s="17"/>
      <c r="S170" s="17"/>
      <c r="T170" s="26"/>
      <c r="V170" s="4"/>
    </row>
    <row r="171" spans="1:22" ht="33.75" customHeight="1" outlineLevel="1" x14ac:dyDescent="0.35">
      <c r="A171" s="17"/>
      <c r="B171" s="17"/>
      <c r="E171" s="30"/>
      <c r="F171" s="30"/>
      <c r="G171" s="17"/>
      <c r="H171" s="26"/>
      <c r="I171" s="17"/>
      <c r="J171" s="17"/>
      <c r="K171" s="17"/>
      <c r="L171" s="17"/>
      <c r="M171" s="17"/>
      <c r="N171" s="26"/>
      <c r="O171" s="62"/>
      <c r="P171" s="24"/>
      <c r="R171" s="17"/>
      <c r="S171" s="17"/>
      <c r="T171" s="26"/>
      <c r="V171" s="4"/>
    </row>
    <row r="172" spans="1:22" ht="33.9" customHeight="1" outlineLevel="1" x14ac:dyDescent="0.35">
      <c r="A172" s="17"/>
      <c r="B172" s="17"/>
      <c r="V172" s="4"/>
    </row>
    <row r="173" spans="1:22" ht="33.9" customHeight="1" outlineLevel="1" x14ac:dyDescent="0.35">
      <c r="A173" s="17"/>
      <c r="B173" s="17"/>
      <c r="V173" s="4"/>
    </row>
    <row r="174" spans="1:22" ht="33.9" customHeight="1" outlineLevel="1" x14ac:dyDescent="0.35">
      <c r="A174" s="17"/>
      <c r="B174" s="17"/>
      <c r="V174" s="4"/>
    </row>
    <row r="175" spans="1:22" ht="33.9" customHeight="1" outlineLevel="1" x14ac:dyDescent="0.35">
      <c r="A175" s="17"/>
      <c r="B175" s="17"/>
      <c r="V175" s="4"/>
    </row>
    <row r="176" spans="1:22" ht="33.9" customHeight="1" outlineLevel="1" x14ac:dyDescent="0.35">
      <c r="A176" s="17"/>
      <c r="B176" s="17"/>
      <c r="V176" s="4"/>
    </row>
    <row r="177" spans="1:22" ht="33.9" customHeight="1" outlineLevel="1" x14ac:dyDescent="0.35">
      <c r="A177" s="17"/>
      <c r="B177" s="17"/>
      <c r="V177" s="4"/>
    </row>
    <row r="178" spans="1:22" ht="33.9" customHeight="1" outlineLevel="1" x14ac:dyDescent="0.35">
      <c r="A178" s="17" t="s">
        <v>103</v>
      </c>
      <c r="B178" s="17"/>
      <c r="V178" s="4"/>
    </row>
    <row r="179" spans="1:22" ht="33.9" customHeight="1" outlineLevel="1" x14ac:dyDescent="0.35">
      <c r="A179" s="45" t="s">
        <v>98</v>
      </c>
      <c r="B179" s="45"/>
      <c r="C179" s="85" t="s">
        <v>0</v>
      </c>
      <c r="D179" s="85"/>
      <c r="E179" s="12" t="s">
        <v>1</v>
      </c>
      <c r="F179" s="12" t="s">
        <v>2</v>
      </c>
      <c r="G179" s="13" t="s">
        <v>3</v>
      </c>
      <c r="H179" s="14" t="s">
        <v>4</v>
      </c>
      <c r="I179" s="13" t="s">
        <v>5</v>
      </c>
      <c r="J179" s="13" t="s">
        <v>20</v>
      </c>
      <c r="K179" s="13" t="s">
        <v>21</v>
      </c>
      <c r="L179" s="13" t="s">
        <v>6</v>
      </c>
      <c r="M179" s="13" t="s">
        <v>7</v>
      </c>
      <c r="N179" s="14" t="s">
        <v>8</v>
      </c>
      <c r="O179" s="15" t="s">
        <v>10</v>
      </c>
      <c r="P179" s="12" t="s">
        <v>9</v>
      </c>
      <c r="Q179" s="16"/>
      <c r="R179" s="13" t="s">
        <v>95</v>
      </c>
      <c r="S179" s="13"/>
      <c r="T179" s="14" t="s">
        <v>95</v>
      </c>
      <c r="U179" s="14" t="s">
        <v>95</v>
      </c>
      <c r="V179" s="6" t="s">
        <v>105</v>
      </c>
    </row>
    <row r="180" spans="1:22" ht="33.9" customHeight="1" outlineLevel="1" x14ac:dyDescent="0.35">
      <c r="A180" s="17"/>
      <c r="B180" s="17"/>
      <c r="R180" s="13" t="s">
        <v>91</v>
      </c>
      <c r="S180" s="13"/>
      <c r="T180" s="14" t="s">
        <v>92</v>
      </c>
      <c r="U180" s="14" t="s">
        <v>96</v>
      </c>
      <c r="V180" s="3" t="s">
        <v>102</v>
      </c>
    </row>
    <row r="181" spans="1:22" ht="33.9" customHeight="1" outlineLevel="1" x14ac:dyDescent="0.4">
      <c r="A181" s="46" t="s">
        <v>52</v>
      </c>
      <c r="B181" s="51"/>
      <c r="V181" s="4"/>
    </row>
    <row r="182" spans="1:22" ht="33.9" customHeight="1" outlineLevel="1" x14ac:dyDescent="0.35">
      <c r="A182" s="17"/>
      <c r="B182" s="17"/>
      <c r="V182" s="4"/>
    </row>
    <row r="183" spans="1:22" ht="33.9" customHeight="1" outlineLevel="1" x14ac:dyDescent="0.4">
      <c r="A183" s="27" t="s">
        <v>59</v>
      </c>
      <c r="B183" s="17"/>
      <c r="V183" s="4"/>
    </row>
    <row r="184" spans="1:22" ht="33.9" customHeight="1" outlineLevel="1" x14ac:dyDescent="0.35">
      <c r="A184" s="17"/>
      <c r="B184" s="17"/>
      <c r="V184" s="4"/>
    </row>
    <row r="185" spans="1:22" ht="33.9" customHeight="1" outlineLevel="2" x14ac:dyDescent="0.35">
      <c r="A185" s="17" t="s">
        <v>60</v>
      </c>
      <c r="B185" s="17"/>
      <c r="C185" s="17">
        <v>10800</v>
      </c>
      <c r="E185" s="19">
        <v>0</v>
      </c>
      <c r="F185" s="19">
        <v>2250</v>
      </c>
      <c r="G185" s="20">
        <v>2150</v>
      </c>
      <c r="H185" s="21">
        <v>400</v>
      </c>
      <c r="I185" s="20">
        <v>425</v>
      </c>
      <c r="J185" s="20">
        <v>400</v>
      </c>
      <c r="K185" s="20">
        <v>2250</v>
      </c>
      <c r="L185" s="20">
        <v>1925</v>
      </c>
      <c r="M185" s="20">
        <v>0</v>
      </c>
      <c r="N185" s="21">
        <v>0</v>
      </c>
      <c r="O185" s="20">
        <v>750</v>
      </c>
      <c r="R185" s="20">
        <f t="shared" ref="R185:R223" si="22">SUM(E185:P185)</f>
        <v>10550</v>
      </c>
      <c r="T185" s="21">
        <f>SUM(C185/12*11)</f>
        <v>9900</v>
      </c>
      <c r="U185" s="21">
        <f>(R185-T185)</f>
        <v>650</v>
      </c>
      <c r="V185" s="4">
        <f t="shared" ref="V185:V202" si="23">(R185/C185)</f>
        <v>0.97685185185185186</v>
      </c>
    </row>
    <row r="186" spans="1:22" ht="33.9" customHeight="1" outlineLevel="2" x14ac:dyDescent="0.35">
      <c r="A186" s="17" t="s">
        <v>62</v>
      </c>
      <c r="B186" s="17"/>
      <c r="C186" s="17">
        <v>6000</v>
      </c>
      <c r="E186" s="19">
        <v>454</v>
      </c>
      <c r="F186" s="19">
        <v>484</v>
      </c>
      <c r="G186" s="20">
        <v>604</v>
      </c>
      <c r="H186" s="21">
        <v>331</v>
      </c>
      <c r="I186" s="20">
        <v>310</v>
      </c>
      <c r="J186" s="20">
        <v>950</v>
      </c>
      <c r="K186" s="17">
        <v>163</v>
      </c>
      <c r="L186" s="17">
        <v>704</v>
      </c>
      <c r="M186" s="17">
        <v>499</v>
      </c>
      <c r="N186" s="26">
        <v>537</v>
      </c>
      <c r="O186" s="26">
        <v>693</v>
      </c>
      <c r="P186" s="24"/>
      <c r="R186" s="17">
        <f t="shared" si="22"/>
        <v>5729</v>
      </c>
      <c r="T186" s="21">
        <f>SUM(C186/12*11)</f>
        <v>5500</v>
      </c>
      <c r="U186" s="21">
        <f t="shared" ref="U186:U202" si="24">(R186-T186)</f>
        <v>229</v>
      </c>
      <c r="V186" s="4">
        <f t="shared" si="23"/>
        <v>0.95483333333333331</v>
      </c>
    </row>
    <row r="187" spans="1:22" ht="33.9" customHeight="1" outlineLevel="2" x14ac:dyDescent="0.35">
      <c r="A187" s="17" t="s">
        <v>63</v>
      </c>
      <c r="B187" s="17"/>
      <c r="C187" s="17">
        <v>2200</v>
      </c>
      <c r="E187" s="19">
        <v>171</v>
      </c>
      <c r="F187" s="19">
        <v>171</v>
      </c>
      <c r="G187" s="20">
        <v>171</v>
      </c>
      <c r="H187" s="21">
        <v>299</v>
      </c>
      <c r="I187" s="20">
        <v>170</v>
      </c>
      <c r="J187" s="20">
        <v>171</v>
      </c>
      <c r="K187" s="20">
        <v>171</v>
      </c>
      <c r="L187" s="20">
        <v>0</v>
      </c>
      <c r="M187" s="20">
        <v>362</v>
      </c>
      <c r="N187" s="21">
        <v>171</v>
      </c>
      <c r="O187" s="21">
        <v>170</v>
      </c>
      <c r="R187" s="20">
        <f t="shared" si="22"/>
        <v>2027</v>
      </c>
      <c r="T187" s="21">
        <f>SUM(C187/12*11)</f>
        <v>2016.6666666666667</v>
      </c>
      <c r="U187" s="21">
        <f t="shared" si="24"/>
        <v>10.333333333333258</v>
      </c>
      <c r="V187" s="4">
        <f t="shared" si="23"/>
        <v>0.92136363636363638</v>
      </c>
    </row>
    <row r="188" spans="1:22" ht="33.9" customHeight="1" outlineLevel="2" x14ac:dyDescent="0.35">
      <c r="A188" s="17" t="s">
        <v>138</v>
      </c>
      <c r="B188" s="17"/>
      <c r="C188" s="17">
        <v>4400</v>
      </c>
      <c r="E188" s="19">
        <v>384</v>
      </c>
      <c r="F188" s="19">
        <v>383</v>
      </c>
      <c r="G188" s="20">
        <v>383</v>
      </c>
      <c r="H188" s="21">
        <v>383</v>
      </c>
      <c r="I188" s="20">
        <v>384</v>
      </c>
      <c r="J188" s="20">
        <v>383</v>
      </c>
      <c r="K188" s="20">
        <v>384</v>
      </c>
      <c r="L188" s="20">
        <v>384</v>
      </c>
      <c r="M188" s="20">
        <v>384</v>
      </c>
      <c r="N188" s="21">
        <v>479</v>
      </c>
      <c r="O188" s="21">
        <v>479</v>
      </c>
      <c r="R188" s="20">
        <f t="shared" si="22"/>
        <v>4410</v>
      </c>
      <c r="S188" s="23"/>
      <c r="T188" s="21">
        <f>SUM(C188/12*11)</f>
        <v>4033.3333333333335</v>
      </c>
      <c r="U188" s="21">
        <f t="shared" si="24"/>
        <v>376.66666666666652</v>
      </c>
      <c r="V188" s="4">
        <f t="shared" si="23"/>
        <v>1.0022727272727272</v>
      </c>
    </row>
    <row r="189" spans="1:22" ht="33.9" customHeight="1" outlineLevel="2" x14ac:dyDescent="0.35">
      <c r="A189" s="17" t="s">
        <v>64</v>
      </c>
      <c r="B189" s="17"/>
      <c r="C189" s="17">
        <v>3700</v>
      </c>
      <c r="E189" s="19">
        <v>50</v>
      </c>
      <c r="F189" s="19">
        <v>101</v>
      </c>
      <c r="G189" s="20">
        <v>0</v>
      </c>
      <c r="H189" s="21">
        <v>0</v>
      </c>
      <c r="I189" s="20">
        <v>0</v>
      </c>
      <c r="J189" s="20">
        <v>0</v>
      </c>
      <c r="K189" s="19">
        <v>50</v>
      </c>
      <c r="L189" s="20">
        <v>101</v>
      </c>
      <c r="M189" s="20">
        <v>112</v>
      </c>
      <c r="N189" s="21">
        <v>135</v>
      </c>
      <c r="O189" s="21">
        <v>919</v>
      </c>
      <c r="R189" s="20">
        <f t="shared" si="22"/>
        <v>1468</v>
      </c>
      <c r="S189" s="54"/>
      <c r="T189" s="21">
        <f>SUM(C189/12*11)</f>
        <v>3391.6666666666665</v>
      </c>
      <c r="U189" s="21">
        <f t="shared" si="24"/>
        <v>-1923.6666666666665</v>
      </c>
      <c r="V189" s="4">
        <f t="shared" si="23"/>
        <v>0.39675675675675676</v>
      </c>
    </row>
    <row r="190" spans="1:22" ht="33.9" customHeight="1" outlineLevel="2" x14ac:dyDescent="0.35">
      <c r="A190" s="17" t="s">
        <v>65</v>
      </c>
      <c r="B190" s="17"/>
      <c r="C190" s="17">
        <v>7200</v>
      </c>
      <c r="E190" s="19">
        <v>460</v>
      </c>
      <c r="F190" s="19">
        <v>595</v>
      </c>
      <c r="G190" s="49">
        <v>604</v>
      </c>
      <c r="H190" s="31">
        <v>14147</v>
      </c>
      <c r="I190" s="49">
        <v>464</v>
      </c>
      <c r="J190" s="49">
        <v>585</v>
      </c>
      <c r="K190" s="20">
        <v>417</v>
      </c>
      <c r="L190" s="49">
        <v>422</v>
      </c>
      <c r="M190" s="20">
        <v>444</v>
      </c>
      <c r="N190" s="21">
        <v>374</v>
      </c>
      <c r="O190" s="21">
        <v>358</v>
      </c>
      <c r="R190" s="31">
        <f t="shared" si="22"/>
        <v>18870</v>
      </c>
      <c r="T190" s="21">
        <f>SUM(C190/12*11)</f>
        <v>6600</v>
      </c>
      <c r="U190" s="21">
        <f t="shared" si="24"/>
        <v>12270</v>
      </c>
      <c r="V190" s="4">
        <f t="shared" si="23"/>
        <v>2.6208333333333331</v>
      </c>
    </row>
    <row r="191" spans="1:22" ht="33.9" customHeight="1" outlineLevel="2" x14ac:dyDescent="0.35">
      <c r="A191" s="17" t="s">
        <v>66</v>
      </c>
      <c r="B191" s="17"/>
      <c r="C191" s="17">
        <v>12000</v>
      </c>
      <c r="E191" s="19">
        <v>0</v>
      </c>
      <c r="F191" s="19">
        <v>0</v>
      </c>
      <c r="G191" s="20">
        <v>0</v>
      </c>
      <c r="H191" s="21">
        <v>1601</v>
      </c>
      <c r="I191" s="20">
        <v>805</v>
      </c>
      <c r="J191" s="20">
        <v>816</v>
      </c>
      <c r="K191" s="17">
        <v>811</v>
      </c>
      <c r="L191" s="20">
        <v>0</v>
      </c>
      <c r="M191" s="49">
        <v>2528</v>
      </c>
      <c r="N191" s="31">
        <v>813</v>
      </c>
      <c r="O191" s="31">
        <v>806</v>
      </c>
      <c r="P191" s="55"/>
      <c r="Q191" s="55"/>
      <c r="R191" s="20">
        <f>SUM(E191:P191)</f>
        <v>8180</v>
      </c>
      <c r="T191" s="21">
        <f>SUM(C191/12*11)</f>
        <v>11000</v>
      </c>
      <c r="U191" s="21">
        <f t="shared" si="24"/>
        <v>-2820</v>
      </c>
      <c r="V191" s="4">
        <f t="shared" si="23"/>
        <v>0.68166666666666664</v>
      </c>
    </row>
    <row r="192" spans="1:22" ht="33.9" customHeight="1" outlineLevel="2" x14ac:dyDescent="0.35">
      <c r="A192" s="17" t="s">
        <v>67</v>
      </c>
      <c r="B192" s="17"/>
      <c r="C192" s="17">
        <v>4900</v>
      </c>
      <c r="E192" s="19">
        <v>437</v>
      </c>
      <c r="F192" s="19">
        <v>400</v>
      </c>
      <c r="G192" s="20">
        <v>336</v>
      </c>
      <c r="H192" s="21">
        <v>350</v>
      </c>
      <c r="I192" s="20">
        <v>144</v>
      </c>
      <c r="J192" s="20">
        <v>349</v>
      </c>
      <c r="K192" s="17">
        <v>621</v>
      </c>
      <c r="L192" s="20">
        <v>144</v>
      </c>
      <c r="M192" s="20">
        <v>415</v>
      </c>
      <c r="N192" s="21">
        <v>799</v>
      </c>
      <c r="O192" s="21">
        <v>475</v>
      </c>
      <c r="R192" s="20">
        <f t="shared" si="22"/>
        <v>4470</v>
      </c>
      <c r="T192" s="21">
        <f>SUM(C192/12*11)</f>
        <v>4491.6666666666661</v>
      </c>
      <c r="U192" s="21">
        <f t="shared" si="24"/>
        <v>-21.66666666666606</v>
      </c>
      <c r="V192" s="4">
        <f t="shared" si="23"/>
        <v>0.91224489795918362</v>
      </c>
    </row>
    <row r="193" spans="1:22" ht="33.9" customHeight="1" outlineLevel="2" x14ac:dyDescent="0.35">
      <c r="A193" s="17" t="s">
        <v>68</v>
      </c>
      <c r="B193" s="17"/>
      <c r="C193" s="17">
        <v>800</v>
      </c>
      <c r="E193" s="19">
        <v>14</v>
      </c>
      <c r="F193" s="19">
        <v>63</v>
      </c>
      <c r="G193" s="20">
        <v>0</v>
      </c>
      <c r="H193" s="21">
        <v>72</v>
      </c>
      <c r="I193" s="20">
        <v>29</v>
      </c>
      <c r="J193" s="20">
        <v>0</v>
      </c>
      <c r="K193" s="20">
        <v>0</v>
      </c>
      <c r="L193" s="20">
        <v>0</v>
      </c>
      <c r="M193" s="20">
        <v>28</v>
      </c>
      <c r="N193" s="21">
        <v>0</v>
      </c>
      <c r="O193" s="21">
        <v>34</v>
      </c>
      <c r="R193" s="20">
        <f t="shared" si="22"/>
        <v>240</v>
      </c>
      <c r="T193" s="21">
        <f>SUM(C193/12*11)</f>
        <v>733.33333333333337</v>
      </c>
      <c r="U193" s="21">
        <f t="shared" si="24"/>
        <v>-493.33333333333337</v>
      </c>
      <c r="V193" s="4">
        <f t="shared" si="23"/>
        <v>0.3</v>
      </c>
    </row>
    <row r="194" spans="1:22" ht="33.9" customHeight="1" outlineLevel="2" x14ac:dyDescent="0.35">
      <c r="A194" s="17" t="s">
        <v>147</v>
      </c>
      <c r="B194" s="17"/>
      <c r="C194" s="17">
        <v>4000</v>
      </c>
      <c r="E194" s="19">
        <v>210</v>
      </c>
      <c r="F194" s="19">
        <v>58</v>
      </c>
      <c r="G194" s="20">
        <v>75</v>
      </c>
      <c r="H194" s="21">
        <v>162</v>
      </c>
      <c r="I194" s="20">
        <v>55</v>
      </c>
      <c r="J194" s="20">
        <v>0</v>
      </c>
      <c r="K194" s="20">
        <v>0</v>
      </c>
      <c r="L194" s="20">
        <v>0</v>
      </c>
      <c r="M194" s="20">
        <v>0</v>
      </c>
      <c r="N194" s="21">
        <v>0</v>
      </c>
      <c r="O194" s="21">
        <v>0</v>
      </c>
      <c r="R194" s="20">
        <f t="shared" si="22"/>
        <v>560</v>
      </c>
      <c r="T194" s="21">
        <f>SUM(C194/12*11)</f>
        <v>3666.6666666666665</v>
      </c>
      <c r="U194" s="21">
        <f t="shared" si="24"/>
        <v>-3106.6666666666665</v>
      </c>
      <c r="V194" s="4">
        <f t="shared" si="23"/>
        <v>0.14000000000000001</v>
      </c>
    </row>
    <row r="195" spans="1:22" ht="33.9" customHeight="1" outlineLevel="2" x14ac:dyDescent="0.35">
      <c r="A195" s="17" t="s">
        <v>69</v>
      </c>
      <c r="B195" s="17"/>
      <c r="C195" s="17">
        <v>1800</v>
      </c>
      <c r="E195" s="19">
        <v>0</v>
      </c>
      <c r="F195" s="19">
        <v>0</v>
      </c>
      <c r="G195" s="20">
        <v>0</v>
      </c>
      <c r="H195" s="21">
        <v>0</v>
      </c>
      <c r="I195" s="20">
        <v>0</v>
      </c>
      <c r="J195" s="20">
        <v>0</v>
      </c>
      <c r="K195" s="20">
        <v>0</v>
      </c>
      <c r="L195" s="20">
        <v>0</v>
      </c>
      <c r="M195" s="20">
        <v>0</v>
      </c>
      <c r="N195" s="21">
        <v>0</v>
      </c>
      <c r="O195" s="21">
        <v>0</v>
      </c>
      <c r="R195" s="20">
        <f t="shared" si="22"/>
        <v>0</v>
      </c>
      <c r="T195" s="21">
        <f>SUM(C195/12*11)</f>
        <v>1650</v>
      </c>
      <c r="U195" s="21">
        <f t="shared" si="24"/>
        <v>-1650</v>
      </c>
      <c r="V195" s="4">
        <f t="shared" si="23"/>
        <v>0</v>
      </c>
    </row>
    <row r="196" spans="1:22" ht="33.9" customHeight="1" outlineLevel="2" x14ac:dyDescent="0.35">
      <c r="A196" s="17" t="s">
        <v>71</v>
      </c>
      <c r="B196" s="17"/>
      <c r="C196" s="17">
        <v>200</v>
      </c>
      <c r="E196" s="19">
        <v>0</v>
      </c>
      <c r="F196" s="19">
        <v>0</v>
      </c>
      <c r="G196" s="20">
        <v>0</v>
      </c>
      <c r="H196" s="21">
        <v>0</v>
      </c>
      <c r="I196" s="20">
        <v>0</v>
      </c>
      <c r="J196" s="20">
        <v>0</v>
      </c>
      <c r="K196" s="20">
        <v>0</v>
      </c>
      <c r="L196" s="20">
        <v>0</v>
      </c>
      <c r="M196" s="20">
        <v>0</v>
      </c>
      <c r="N196" s="21">
        <v>0</v>
      </c>
      <c r="O196" s="21">
        <v>0</v>
      </c>
      <c r="R196" s="20">
        <f t="shared" si="22"/>
        <v>0</v>
      </c>
      <c r="T196" s="21">
        <f>SUM(C196/12*11)</f>
        <v>183.33333333333334</v>
      </c>
      <c r="U196" s="21">
        <f t="shared" si="24"/>
        <v>-183.33333333333334</v>
      </c>
      <c r="V196" s="4">
        <f t="shared" si="23"/>
        <v>0</v>
      </c>
    </row>
    <row r="197" spans="1:22" ht="33.9" customHeight="1" outlineLevel="2" x14ac:dyDescent="0.35">
      <c r="A197" s="17" t="s">
        <v>143</v>
      </c>
      <c r="B197" s="17"/>
      <c r="C197" s="17">
        <v>1200</v>
      </c>
      <c r="E197" s="19">
        <v>0</v>
      </c>
      <c r="F197" s="19">
        <v>0</v>
      </c>
      <c r="G197" s="20">
        <v>0</v>
      </c>
      <c r="H197" s="21">
        <v>295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1">
        <v>100</v>
      </c>
      <c r="O197" s="21">
        <v>0</v>
      </c>
      <c r="R197" s="20">
        <f t="shared" si="22"/>
        <v>395</v>
      </c>
      <c r="T197" s="21">
        <f>SUM(C197/12*11)</f>
        <v>1100</v>
      </c>
      <c r="U197" s="21">
        <f t="shared" si="24"/>
        <v>-705</v>
      </c>
      <c r="V197" s="4">
        <f t="shared" si="23"/>
        <v>0.32916666666666666</v>
      </c>
    </row>
    <row r="198" spans="1:22" ht="33.9" customHeight="1" outlineLevel="2" x14ac:dyDescent="0.35">
      <c r="A198" s="17" t="s">
        <v>72</v>
      </c>
      <c r="B198" s="17"/>
      <c r="C198" s="17">
        <v>3600</v>
      </c>
      <c r="E198" s="19">
        <v>0</v>
      </c>
      <c r="F198" s="19">
        <v>0</v>
      </c>
      <c r="G198" s="20">
        <v>0</v>
      </c>
      <c r="H198" s="21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1">
        <v>0</v>
      </c>
      <c r="O198" s="21">
        <v>0</v>
      </c>
      <c r="R198" s="20">
        <f t="shared" si="22"/>
        <v>0</v>
      </c>
      <c r="T198" s="21">
        <f>SUM(C198/12*11)</f>
        <v>3300</v>
      </c>
      <c r="U198" s="21">
        <f t="shared" si="24"/>
        <v>-3300</v>
      </c>
      <c r="V198" s="4">
        <f t="shared" si="23"/>
        <v>0</v>
      </c>
    </row>
    <row r="199" spans="1:22" ht="33.9" customHeight="1" outlineLevel="2" x14ac:dyDescent="0.35">
      <c r="A199" s="17" t="s">
        <v>112</v>
      </c>
      <c r="B199" s="17"/>
      <c r="C199" s="17">
        <v>2200</v>
      </c>
      <c r="E199" s="19">
        <v>130</v>
      </c>
      <c r="F199" s="19">
        <v>69</v>
      </c>
      <c r="G199" s="20">
        <v>0</v>
      </c>
      <c r="H199" s="21">
        <v>35</v>
      </c>
      <c r="I199" s="20">
        <v>1246</v>
      </c>
      <c r="J199" s="20">
        <v>0</v>
      </c>
      <c r="K199" s="20">
        <v>0</v>
      </c>
      <c r="L199" s="20">
        <v>190</v>
      </c>
      <c r="M199" s="20">
        <v>161</v>
      </c>
      <c r="N199" s="21">
        <v>114</v>
      </c>
      <c r="O199" s="21">
        <v>114</v>
      </c>
      <c r="R199" s="20">
        <f>SUM(E199:P199)</f>
        <v>2059</v>
      </c>
      <c r="S199" s="20" t="s">
        <v>103</v>
      </c>
      <c r="T199" s="21">
        <f>SUM(C199/12*11)</f>
        <v>2016.6666666666667</v>
      </c>
      <c r="U199" s="21">
        <f t="shared" si="24"/>
        <v>42.333333333333258</v>
      </c>
      <c r="V199" s="4">
        <f t="shared" si="23"/>
        <v>0.93590909090909091</v>
      </c>
    </row>
    <row r="200" spans="1:22" ht="33.9" customHeight="1" outlineLevel="2" x14ac:dyDescent="0.35">
      <c r="A200" s="17" t="s">
        <v>119</v>
      </c>
      <c r="B200" s="17"/>
      <c r="C200" s="17">
        <v>1200</v>
      </c>
      <c r="E200" s="19">
        <v>0</v>
      </c>
      <c r="F200" s="19">
        <v>0</v>
      </c>
      <c r="G200" s="20">
        <v>0</v>
      </c>
      <c r="H200" s="21">
        <v>0</v>
      </c>
      <c r="I200" s="20">
        <v>236</v>
      </c>
      <c r="J200" s="20">
        <v>0</v>
      </c>
      <c r="K200" s="20">
        <v>0</v>
      </c>
      <c r="L200" s="20">
        <v>0</v>
      </c>
      <c r="M200" s="20">
        <v>0</v>
      </c>
      <c r="N200" s="21">
        <v>0</v>
      </c>
      <c r="O200" s="21">
        <v>0</v>
      </c>
      <c r="R200" s="20">
        <f t="shared" si="22"/>
        <v>236</v>
      </c>
      <c r="T200" s="21">
        <f>SUM(C200/12*11)</f>
        <v>1100</v>
      </c>
      <c r="U200" s="21">
        <f t="shared" si="24"/>
        <v>-864</v>
      </c>
      <c r="V200" s="4">
        <f t="shared" si="23"/>
        <v>0.19666666666666666</v>
      </c>
    </row>
    <row r="201" spans="1:22" ht="33.9" customHeight="1" outlineLevel="2" x14ac:dyDescent="0.35">
      <c r="A201" s="17" t="s">
        <v>73</v>
      </c>
      <c r="B201" s="17"/>
      <c r="C201" s="17">
        <v>500</v>
      </c>
      <c r="E201" s="19">
        <v>0</v>
      </c>
      <c r="F201" s="19">
        <v>0</v>
      </c>
      <c r="G201" s="20">
        <v>265</v>
      </c>
      <c r="H201" s="21">
        <v>0</v>
      </c>
      <c r="I201" s="20">
        <v>186</v>
      </c>
      <c r="J201" s="20">
        <v>0</v>
      </c>
      <c r="K201" s="20">
        <v>0</v>
      </c>
      <c r="L201" s="20">
        <v>0</v>
      </c>
      <c r="M201" s="20">
        <v>0</v>
      </c>
      <c r="N201" s="21">
        <v>0</v>
      </c>
      <c r="O201" s="21">
        <v>0</v>
      </c>
      <c r="R201" s="20">
        <f t="shared" si="22"/>
        <v>451</v>
      </c>
      <c r="T201" s="21">
        <f>SUM(C201/12*11)</f>
        <v>458.33333333333331</v>
      </c>
      <c r="U201" s="21">
        <f t="shared" si="24"/>
        <v>-7.3333333333333144</v>
      </c>
      <c r="V201" s="4">
        <f t="shared" si="23"/>
        <v>0.90200000000000002</v>
      </c>
    </row>
    <row r="202" spans="1:22" ht="33.9" customHeight="1" outlineLevel="2" x14ac:dyDescent="0.35">
      <c r="A202" s="17" t="s">
        <v>74</v>
      </c>
      <c r="B202" s="17"/>
      <c r="C202" s="17">
        <v>400</v>
      </c>
      <c r="E202" s="19">
        <v>0</v>
      </c>
      <c r="F202" s="19">
        <v>29</v>
      </c>
      <c r="G202" s="20">
        <v>0</v>
      </c>
      <c r="H202" s="21">
        <v>2</v>
      </c>
      <c r="I202" s="20">
        <v>30</v>
      </c>
      <c r="J202" s="17">
        <v>7</v>
      </c>
      <c r="K202" s="17">
        <v>12</v>
      </c>
      <c r="L202" s="20">
        <v>0</v>
      </c>
      <c r="M202" s="20">
        <v>195</v>
      </c>
      <c r="N202" s="26">
        <v>5</v>
      </c>
      <c r="O202" s="21">
        <v>1596</v>
      </c>
      <c r="P202" s="24"/>
      <c r="Q202" s="24" t="s">
        <v>146</v>
      </c>
      <c r="R202" s="17">
        <f t="shared" si="22"/>
        <v>1876</v>
      </c>
      <c r="T202" s="21">
        <f>SUM(C202/12*11)</f>
        <v>366.66666666666669</v>
      </c>
      <c r="U202" s="21">
        <f t="shared" si="24"/>
        <v>1509.3333333333333</v>
      </c>
      <c r="V202" s="4">
        <f t="shared" si="23"/>
        <v>4.6900000000000004</v>
      </c>
    </row>
    <row r="203" spans="1:22" ht="33.9" customHeight="1" outlineLevel="2" x14ac:dyDescent="0.35">
      <c r="A203" s="17"/>
      <c r="B203" s="17"/>
      <c r="O203" s="21"/>
      <c r="V203" s="4"/>
    </row>
    <row r="204" spans="1:22" ht="33.9" customHeight="1" outlineLevel="1" x14ac:dyDescent="0.4">
      <c r="A204" s="27" t="s">
        <v>75</v>
      </c>
      <c r="B204" s="17"/>
      <c r="D204" s="17">
        <f>SUM(C185:C202)</f>
        <v>67100</v>
      </c>
      <c r="E204" s="19">
        <f t="shared" ref="E204:P204" si="25">SUM(E185:E203)</f>
        <v>2310</v>
      </c>
      <c r="F204" s="19">
        <f t="shared" si="25"/>
        <v>4603</v>
      </c>
      <c r="G204" s="20">
        <f t="shared" si="25"/>
        <v>4588</v>
      </c>
      <c r="H204" s="21">
        <f t="shared" si="25"/>
        <v>18077</v>
      </c>
      <c r="I204" s="20">
        <f t="shared" si="25"/>
        <v>4484</v>
      </c>
      <c r="J204" s="20">
        <f t="shared" si="25"/>
        <v>3661</v>
      </c>
      <c r="K204" s="21">
        <f t="shared" si="25"/>
        <v>4879</v>
      </c>
      <c r="L204" s="20">
        <f t="shared" si="25"/>
        <v>3870</v>
      </c>
      <c r="M204" s="20">
        <f t="shared" si="25"/>
        <v>5128</v>
      </c>
      <c r="N204" s="21">
        <f t="shared" si="25"/>
        <v>3527</v>
      </c>
      <c r="O204" s="21">
        <f t="shared" si="25"/>
        <v>6394</v>
      </c>
      <c r="P204" s="23">
        <f t="shared" si="25"/>
        <v>0</v>
      </c>
      <c r="R204" s="20">
        <f t="shared" si="22"/>
        <v>61521</v>
      </c>
      <c r="T204" s="21">
        <f>SUM(T185:T203)</f>
        <v>61508.333333333336</v>
      </c>
      <c r="U204" s="21">
        <f>SUM(U185:U203)</f>
        <v>12.666666666667652</v>
      </c>
      <c r="V204" s="4">
        <f>(R204/D204)</f>
        <v>0.91685543964232485</v>
      </c>
    </row>
    <row r="205" spans="1:22" ht="33.9" customHeight="1" outlineLevel="1" x14ac:dyDescent="0.35">
      <c r="A205" s="56"/>
      <c r="B205" s="17"/>
      <c r="V205" s="4"/>
    </row>
    <row r="206" spans="1:22" ht="33.9" customHeight="1" outlineLevel="1" x14ac:dyDescent="0.35">
      <c r="A206" s="20" t="s">
        <v>152</v>
      </c>
      <c r="B206" s="17"/>
      <c r="V206" s="4"/>
    </row>
    <row r="207" spans="1:22" ht="33.9" customHeight="1" outlineLevel="1" x14ac:dyDescent="0.35">
      <c r="A207" s="56"/>
      <c r="B207" s="57"/>
      <c r="C207" s="57"/>
      <c r="D207" s="58"/>
      <c r="V207" s="4"/>
    </row>
    <row r="208" spans="1:22" ht="33.9" customHeight="1" outlineLevel="1" x14ac:dyDescent="0.35">
      <c r="A208" s="56"/>
      <c r="B208" s="57"/>
      <c r="C208" s="57"/>
      <c r="D208" s="58"/>
      <c r="V208" s="4"/>
    </row>
    <row r="209" spans="1:22" ht="33.9" customHeight="1" outlineLevel="1" x14ac:dyDescent="0.35">
      <c r="A209" s="56"/>
      <c r="B209" s="57"/>
      <c r="C209" s="57"/>
      <c r="D209" s="58"/>
      <c r="V209" s="4"/>
    </row>
    <row r="210" spans="1:22" ht="33.9" customHeight="1" outlineLevel="1" x14ac:dyDescent="0.35">
      <c r="A210" s="17"/>
      <c r="B210" s="17"/>
      <c r="V210" s="7"/>
    </row>
    <row r="211" spans="1:22" ht="33.9" customHeight="1" outlineLevel="1" x14ac:dyDescent="0.35">
      <c r="A211" s="45" t="s">
        <v>98</v>
      </c>
      <c r="B211" s="45"/>
      <c r="C211" s="85" t="s">
        <v>0</v>
      </c>
      <c r="D211" s="85"/>
      <c r="E211" s="12" t="s">
        <v>1</v>
      </c>
      <c r="F211" s="12" t="s">
        <v>2</v>
      </c>
      <c r="G211" s="13" t="s">
        <v>3</v>
      </c>
      <c r="H211" s="14" t="s">
        <v>4</v>
      </c>
      <c r="I211" s="13" t="s">
        <v>5</v>
      </c>
      <c r="J211" s="13" t="s">
        <v>20</v>
      </c>
      <c r="K211" s="13" t="s">
        <v>21</v>
      </c>
      <c r="L211" s="13" t="s">
        <v>6</v>
      </c>
      <c r="M211" s="13" t="s">
        <v>7</v>
      </c>
      <c r="N211" s="14" t="s">
        <v>8</v>
      </c>
      <c r="O211" s="15" t="s">
        <v>10</v>
      </c>
      <c r="P211" s="12" t="s">
        <v>9</v>
      </c>
      <c r="Q211" s="16"/>
      <c r="R211" s="13" t="s">
        <v>95</v>
      </c>
      <c r="S211" s="13"/>
      <c r="T211" s="14" t="s">
        <v>95</v>
      </c>
      <c r="U211" s="14" t="s">
        <v>95</v>
      </c>
      <c r="V211" s="6" t="s">
        <v>105</v>
      </c>
    </row>
    <row r="212" spans="1:22" ht="33.9" customHeight="1" outlineLevel="1" x14ac:dyDescent="0.35">
      <c r="A212" s="17"/>
      <c r="B212" s="17"/>
      <c r="R212" s="13" t="s">
        <v>91</v>
      </c>
      <c r="S212" s="13"/>
      <c r="T212" s="14" t="s">
        <v>92</v>
      </c>
      <c r="U212" s="14" t="s">
        <v>96</v>
      </c>
      <c r="V212" s="3" t="s">
        <v>124</v>
      </c>
    </row>
    <row r="213" spans="1:22" ht="33.9" customHeight="1" outlineLevel="1" x14ac:dyDescent="0.4">
      <c r="A213" s="46" t="s">
        <v>52</v>
      </c>
      <c r="B213" s="51"/>
      <c r="V213" s="4"/>
    </row>
    <row r="214" spans="1:22" ht="33.9" customHeight="1" outlineLevel="1" x14ac:dyDescent="0.35">
      <c r="A214" s="17"/>
      <c r="B214" s="17"/>
      <c r="V214" s="4"/>
    </row>
    <row r="215" spans="1:22" ht="33.9" customHeight="1" outlineLevel="1" x14ac:dyDescent="0.4">
      <c r="A215" s="25" t="s">
        <v>76</v>
      </c>
      <c r="B215" s="17"/>
      <c r="V215" s="4"/>
    </row>
    <row r="216" spans="1:22" ht="33.9" customHeight="1" outlineLevel="1" x14ac:dyDescent="0.35">
      <c r="A216" s="17"/>
      <c r="B216" s="17"/>
      <c r="V216" s="4"/>
    </row>
    <row r="217" spans="1:22" ht="33.9" customHeight="1" outlineLevel="2" x14ac:dyDescent="0.35">
      <c r="A217" s="17" t="s">
        <v>103</v>
      </c>
      <c r="B217" s="17"/>
      <c r="C217" s="17" t="s">
        <v>103</v>
      </c>
      <c r="E217" s="19" t="s">
        <v>103</v>
      </c>
      <c r="F217" s="19" t="s">
        <v>103</v>
      </c>
      <c r="G217" s="20" t="s">
        <v>103</v>
      </c>
      <c r="H217" s="21" t="s">
        <v>103</v>
      </c>
      <c r="I217" s="20" t="s">
        <v>103</v>
      </c>
      <c r="J217" s="20" t="s">
        <v>103</v>
      </c>
      <c r="K217" s="20" t="s">
        <v>103</v>
      </c>
      <c r="L217" s="20" t="s">
        <v>103</v>
      </c>
      <c r="M217" s="20" t="s">
        <v>103</v>
      </c>
      <c r="N217" s="21" t="s">
        <v>103</v>
      </c>
      <c r="O217" s="21" t="s">
        <v>103</v>
      </c>
      <c r="P217" s="23" t="s">
        <v>103</v>
      </c>
      <c r="R217" s="20" t="s">
        <v>103</v>
      </c>
      <c r="T217" s="21" t="s">
        <v>103</v>
      </c>
      <c r="U217" s="21" t="s">
        <v>103</v>
      </c>
      <c r="V217" s="4" t="e">
        <f>(R217/C217)</f>
        <v>#VALUE!</v>
      </c>
    </row>
    <row r="218" spans="1:22" ht="33.9" customHeight="1" outlineLevel="2" x14ac:dyDescent="0.35">
      <c r="A218" s="17" t="s">
        <v>141</v>
      </c>
      <c r="B218" s="17"/>
      <c r="C218" s="17">
        <v>2400</v>
      </c>
      <c r="E218" s="19">
        <v>0</v>
      </c>
      <c r="F218" s="19">
        <v>0</v>
      </c>
      <c r="G218" s="20">
        <v>23</v>
      </c>
      <c r="H218" s="21">
        <v>0</v>
      </c>
      <c r="I218" s="20">
        <v>32</v>
      </c>
      <c r="J218" s="20">
        <v>0</v>
      </c>
      <c r="K218" s="20">
        <v>39</v>
      </c>
      <c r="L218" s="20">
        <v>75</v>
      </c>
      <c r="M218" s="20">
        <v>0</v>
      </c>
      <c r="N218" s="21">
        <v>20</v>
      </c>
      <c r="O218" s="21">
        <v>63</v>
      </c>
      <c r="R218" s="20">
        <f>SUM(E218:P218)</f>
        <v>252</v>
      </c>
      <c r="T218" s="21">
        <f>SUM(C218/12*11)</f>
        <v>2200</v>
      </c>
      <c r="U218" s="21">
        <f>(R218-T218)</f>
        <v>-1948</v>
      </c>
      <c r="V218" s="4">
        <f>(R218/C218)</f>
        <v>0.105</v>
      </c>
    </row>
    <row r="219" spans="1:22" ht="33.9" customHeight="1" outlineLevel="2" x14ac:dyDescent="0.35">
      <c r="A219" s="17" t="s">
        <v>127</v>
      </c>
      <c r="B219" s="17"/>
      <c r="C219" s="17">
        <v>14000</v>
      </c>
      <c r="E219" s="19">
        <v>1127</v>
      </c>
      <c r="F219" s="19">
        <v>-165</v>
      </c>
      <c r="G219" s="20">
        <v>39</v>
      </c>
      <c r="H219" s="21">
        <v>0</v>
      </c>
      <c r="I219" s="20">
        <v>0</v>
      </c>
      <c r="J219" s="20">
        <v>0</v>
      </c>
      <c r="K219" s="20">
        <v>500</v>
      </c>
      <c r="L219" s="20">
        <v>0</v>
      </c>
      <c r="M219" s="20">
        <v>3800</v>
      </c>
      <c r="N219" s="21">
        <v>0</v>
      </c>
      <c r="O219" s="21">
        <v>0</v>
      </c>
      <c r="R219" s="20">
        <f>SUM(E219:P219)</f>
        <v>5301</v>
      </c>
      <c r="T219" s="21">
        <f>SUM(C219/12*11)</f>
        <v>12833.333333333334</v>
      </c>
      <c r="U219" s="26">
        <f>(R219-T219)</f>
        <v>-7532.3333333333339</v>
      </c>
      <c r="V219" s="4">
        <f>(R219/C219)</f>
        <v>0.37864285714285717</v>
      </c>
    </row>
    <row r="220" spans="1:22" ht="33.9" customHeight="1" outlineLevel="2" x14ac:dyDescent="0.35">
      <c r="A220" s="17" t="s">
        <v>17</v>
      </c>
      <c r="B220" s="17"/>
      <c r="C220" s="17">
        <v>1000</v>
      </c>
      <c r="E220" s="19">
        <v>150</v>
      </c>
      <c r="F220" s="19">
        <v>80</v>
      </c>
      <c r="G220" s="20">
        <v>199</v>
      </c>
      <c r="H220" s="21">
        <v>0</v>
      </c>
      <c r="I220" s="20">
        <v>0</v>
      </c>
      <c r="J220" s="20">
        <v>30</v>
      </c>
      <c r="K220" s="20">
        <v>0</v>
      </c>
      <c r="L220" s="20">
        <v>0</v>
      </c>
      <c r="M220" s="20">
        <v>40</v>
      </c>
      <c r="N220" s="21">
        <v>24</v>
      </c>
      <c r="O220" s="21">
        <v>0</v>
      </c>
      <c r="R220" s="20">
        <f t="shared" si="22"/>
        <v>523</v>
      </c>
      <c r="T220" s="21">
        <f>SUM(C220/12*11)</f>
        <v>916.66666666666663</v>
      </c>
      <c r="U220" s="21">
        <f>(R220-T220)</f>
        <v>-393.66666666666663</v>
      </c>
      <c r="V220" s="4">
        <f>(R220/C220)</f>
        <v>0.52300000000000002</v>
      </c>
    </row>
    <row r="221" spans="1:22" ht="33.9" customHeight="1" outlineLevel="2" x14ac:dyDescent="0.35">
      <c r="A221" s="17"/>
      <c r="B221" s="17"/>
      <c r="O221" s="21"/>
      <c r="V221" s="4"/>
    </row>
    <row r="222" spans="1:22" ht="33.9" customHeight="1" outlineLevel="2" x14ac:dyDescent="0.35">
      <c r="A222" s="17"/>
      <c r="B222" s="17"/>
      <c r="O222" s="21"/>
      <c r="V222" s="4"/>
    </row>
    <row r="223" spans="1:22" ht="33.9" customHeight="1" outlineLevel="1" x14ac:dyDescent="0.4">
      <c r="A223" s="27" t="s">
        <v>78</v>
      </c>
      <c r="B223" s="17"/>
      <c r="D223" s="17">
        <f>SUM(C217:C222)</f>
        <v>17400</v>
      </c>
      <c r="E223" s="19">
        <f t="shared" ref="E223:P223" si="26">SUM(E218:E220)</f>
        <v>1277</v>
      </c>
      <c r="F223" s="19">
        <f t="shared" si="26"/>
        <v>-85</v>
      </c>
      <c r="G223" s="20">
        <f t="shared" si="26"/>
        <v>261</v>
      </c>
      <c r="H223" s="21">
        <f t="shared" si="26"/>
        <v>0</v>
      </c>
      <c r="I223" s="20">
        <f t="shared" si="26"/>
        <v>32</v>
      </c>
      <c r="J223" s="20">
        <f t="shared" si="26"/>
        <v>30</v>
      </c>
      <c r="K223" s="20">
        <f t="shared" si="26"/>
        <v>539</v>
      </c>
      <c r="L223" s="20">
        <f t="shared" si="26"/>
        <v>75</v>
      </c>
      <c r="M223" s="20">
        <f t="shared" si="26"/>
        <v>3840</v>
      </c>
      <c r="N223" s="21">
        <f t="shared" si="26"/>
        <v>44</v>
      </c>
      <c r="O223" s="21">
        <f t="shared" si="26"/>
        <v>63</v>
      </c>
      <c r="P223" s="23">
        <f t="shared" si="26"/>
        <v>0</v>
      </c>
      <c r="R223" s="20">
        <f t="shared" si="22"/>
        <v>6076</v>
      </c>
      <c r="T223" s="21">
        <f>SUM(T218:T220)</f>
        <v>15950</v>
      </c>
      <c r="U223" s="21">
        <f>SUM(U217:U220)</f>
        <v>-9874</v>
      </c>
      <c r="V223" s="4">
        <f>(R223/D223)</f>
        <v>0.3491954022988506</v>
      </c>
    </row>
    <row r="224" spans="1:22" ht="33.9" customHeight="1" outlineLevel="1" x14ac:dyDescent="0.35">
      <c r="A224" s="17"/>
      <c r="B224" s="17"/>
      <c r="V224" s="4"/>
    </row>
    <row r="225" spans="1:22" ht="33.9" customHeight="1" outlineLevel="1" x14ac:dyDescent="0.35">
      <c r="A225" s="17"/>
      <c r="B225" s="17"/>
      <c r="V225" s="4"/>
    </row>
    <row r="226" spans="1:22" ht="33.9" customHeight="1" outlineLevel="1" x14ac:dyDescent="0.4">
      <c r="A226" s="25" t="s">
        <v>79</v>
      </c>
      <c r="B226" s="17"/>
      <c r="C226" s="17">
        <v>585000</v>
      </c>
      <c r="E226" s="17">
        <v>45904</v>
      </c>
      <c r="F226" s="30">
        <v>42839</v>
      </c>
      <c r="G226" s="49">
        <v>60121</v>
      </c>
      <c r="H226" s="21">
        <v>43594</v>
      </c>
      <c r="I226" s="17">
        <v>50168</v>
      </c>
      <c r="J226" s="17">
        <v>42518</v>
      </c>
      <c r="K226" s="30">
        <v>55928</v>
      </c>
      <c r="L226" s="17">
        <v>44231</v>
      </c>
      <c r="M226" s="17">
        <v>48643</v>
      </c>
      <c r="N226" s="26">
        <v>43673</v>
      </c>
      <c r="O226" s="26">
        <v>44063</v>
      </c>
      <c r="P226" s="24"/>
      <c r="R226" s="20">
        <f>SUM(E226:P226)</f>
        <v>521682</v>
      </c>
      <c r="T226" s="21">
        <f>SUM(C226/12*11)</f>
        <v>536250</v>
      </c>
      <c r="U226" s="21">
        <f>(R226-T226)</f>
        <v>-14568</v>
      </c>
      <c r="V226" s="2">
        <f>(S226-U226)</f>
        <v>14568</v>
      </c>
    </row>
    <row r="227" spans="1:22" ht="33.9" customHeight="1" outlineLevel="1" x14ac:dyDescent="0.35">
      <c r="A227" s="17"/>
      <c r="B227" s="17"/>
      <c r="P227" s="24"/>
    </row>
    <row r="228" spans="1:22" ht="33.9" customHeight="1" x14ac:dyDescent="0.4">
      <c r="A228" s="27" t="s">
        <v>19</v>
      </c>
      <c r="B228" s="17"/>
      <c r="D228" s="17">
        <f>SUM(D168,D204,D223,C226)</f>
        <v>930886</v>
      </c>
      <c r="E228" s="19">
        <f>SUM(E168,E204,E223,E226)</f>
        <v>71584</v>
      </c>
      <c r="F228" s="19">
        <f t="shared" ref="F228:P228" si="27">SUM(F168,F204,F223,F226)</f>
        <v>69484</v>
      </c>
      <c r="G228" s="20">
        <f t="shared" si="27"/>
        <v>98465</v>
      </c>
      <c r="H228" s="21">
        <f t="shared" si="27"/>
        <v>84776</v>
      </c>
      <c r="I228" s="20">
        <f t="shared" si="27"/>
        <v>77767</v>
      </c>
      <c r="J228" s="17">
        <f t="shared" si="27"/>
        <v>69226</v>
      </c>
      <c r="K228" s="17">
        <f t="shared" si="27"/>
        <v>84334</v>
      </c>
      <c r="L228" s="17">
        <f t="shared" si="27"/>
        <v>71161</v>
      </c>
      <c r="M228" s="17">
        <f t="shared" si="27"/>
        <v>90611</v>
      </c>
      <c r="N228" s="26">
        <f t="shared" si="27"/>
        <v>70260</v>
      </c>
      <c r="O228" s="26">
        <f t="shared" si="27"/>
        <v>71333</v>
      </c>
      <c r="P228" s="24">
        <f t="shared" si="27"/>
        <v>0</v>
      </c>
      <c r="R228" s="17">
        <f>SUM(R168,R204,R223,R226)</f>
        <v>859001</v>
      </c>
      <c r="S228" s="17"/>
      <c r="T228" s="26">
        <f>SUM(T168,T204,T223,T226)</f>
        <v>853312.16666666663</v>
      </c>
      <c r="U228" s="26">
        <f>SUM(U168,U204,U223,U226)</f>
        <v>5443.8333333333321</v>
      </c>
      <c r="V228" s="2">
        <f>SUM(V168,V204,V223,V226)</f>
        <v>14570.297942374005</v>
      </c>
    </row>
    <row r="229" spans="1:22" ht="33.9" customHeight="1" x14ac:dyDescent="0.35">
      <c r="A229" s="17"/>
      <c r="B229" s="17"/>
      <c r="V229" s="4"/>
    </row>
    <row r="230" spans="1:22" ht="33.9" customHeight="1" x14ac:dyDescent="0.4">
      <c r="B230" s="17"/>
      <c r="T230" s="33"/>
      <c r="U230" s="33"/>
      <c r="V230" s="8"/>
    </row>
    <row r="231" spans="1:22" ht="33.9" customHeight="1" x14ac:dyDescent="0.35">
      <c r="A231" s="56"/>
      <c r="B231" s="17"/>
      <c r="V231" s="4"/>
    </row>
    <row r="232" spans="1:22" ht="33.9" customHeight="1" x14ac:dyDescent="0.35">
      <c r="A232" s="17" t="s">
        <v>103</v>
      </c>
      <c r="B232" s="17"/>
      <c r="V232" s="4"/>
    </row>
    <row r="233" spans="1:22" ht="33.9" customHeight="1" x14ac:dyDescent="0.35">
      <c r="A233" s="17"/>
      <c r="B233" s="17"/>
      <c r="V233" s="4"/>
    </row>
    <row r="234" spans="1:22" ht="33.9" customHeight="1" x14ac:dyDescent="0.35">
      <c r="A234" s="17"/>
      <c r="B234" s="17"/>
      <c r="V234" s="4"/>
    </row>
    <row r="235" spans="1:22" ht="33.9" customHeight="1" x14ac:dyDescent="0.35">
      <c r="A235" s="17" t="s">
        <v>103</v>
      </c>
      <c r="B235" s="17"/>
      <c r="V235" s="4"/>
    </row>
    <row r="236" spans="1:22" ht="33.9" customHeight="1" x14ac:dyDescent="0.35">
      <c r="A236" s="17"/>
      <c r="B236" s="17"/>
      <c r="V236" s="4"/>
    </row>
    <row r="237" spans="1:22" ht="33.9" customHeight="1" x14ac:dyDescent="0.35">
      <c r="A237" s="17"/>
      <c r="B237" s="17"/>
      <c r="V237" s="4"/>
    </row>
    <row r="238" spans="1:22" ht="33.9" customHeight="1" x14ac:dyDescent="0.35">
      <c r="A238" s="17"/>
      <c r="B238" s="17"/>
      <c r="V238" s="4"/>
    </row>
    <row r="239" spans="1:22" ht="33.9" customHeight="1" x14ac:dyDescent="0.35">
      <c r="A239" s="17"/>
      <c r="B239" s="17"/>
      <c r="V239" s="4"/>
    </row>
    <row r="240" spans="1:22" ht="33.9" customHeight="1" x14ac:dyDescent="0.35">
      <c r="A240" s="17"/>
      <c r="B240" s="17"/>
      <c r="V240" s="4"/>
    </row>
    <row r="241" spans="1:22" ht="33.9" customHeight="1" x14ac:dyDescent="0.35">
      <c r="A241" s="17"/>
      <c r="B241" s="17"/>
      <c r="V241" s="7"/>
    </row>
    <row r="242" spans="1:22" ht="33.9" customHeight="1" x14ac:dyDescent="0.35">
      <c r="A242" s="45" t="s">
        <v>98</v>
      </c>
      <c r="B242" s="45"/>
      <c r="C242" s="85" t="s">
        <v>0</v>
      </c>
      <c r="D242" s="85"/>
      <c r="E242" s="12" t="s">
        <v>1</v>
      </c>
      <c r="F242" s="12" t="s">
        <v>2</v>
      </c>
      <c r="G242" s="13" t="s">
        <v>3</v>
      </c>
      <c r="H242" s="60" t="s">
        <v>4</v>
      </c>
      <c r="I242" s="13" t="s">
        <v>5</v>
      </c>
      <c r="J242" s="13" t="s">
        <v>20</v>
      </c>
      <c r="K242" s="13" t="s">
        <v>21</v>
      </c>
      <c r="L242" s="13" t="s">
        <v>6</v>
      </c>
      <c r="M242" s="13" t="s">
        <v>7</v>
      </c>
      <c r="N242" s="14" t="s">
        <v>8</v>
      </c>
      <c r="O242" s="15" t="s">
        <v>10</v>
      </c>
      <c r="P242" s="12" t="s">
        <v>9</v>
      </c>
      <c r="Q242" s="16"/>
      <c r="R242" s="13" t="s">
        <v>95</v>
      </c>
      <c r="S242" s="13"/>
      <c r="T242" s="14" t="s">
        <v>93</v>
      </c>
      <c r="U242" s="14" t="s">
        <v>93</v>
      </c>
      <c r="V242" s="6" t="s">
        <v>105</v>
      </c>
    </row>
    <row r="243" spans="1:22" ht="33.9" customHeight="1" x14ac:dyDescent="0.4">
      <c r="A243" s="46" t="s">
        <v>90</v>
      </c>
      <c r="B243" s="17"/>
      <c r="R243" s="13" t="s">
        <v>91</v>
      </c>
      <c r="S243" s="13"/>
      <c r="T243" s="14" t="s">
        <v>91</v>
      </c>
      <c r="U243" s="14" t="s">
        <v>92</v>
      </c>
      <c r="V243" s="3" t="s">
        <v>124</v>
      </c>
    </row>
    <row r="244" spans="1:22" ht="33.9" customHeight="1" x14ac:dyDescent="0.4">
      <c r="A244" s="46"/>
      <c r="B244" s="17"/>
      <c r="R244" s="13"/>
      <c r="S244" s="13"/>
      <c r="T244" s="14"/>
      <c r="U244" s="14"/>
      <c r="V244" s="3"/>
    </row>
    <row r="245" spans="1:22" ht="33.9" customHeight="1" x14ac:dyDescent="0.4">
      <c r="A245" s="61" t="s">
        <v>41</v>
      </c>
      <c r="O245" s="21"/>
      <c r="V245" s="4"/>
    </row>
    <row r="246" spans="1:22" ht="33.9" customHeight="1" outlineLevel="1" x14ac:dyDescent="0.35">
      <c r="A246" s="20" t="s">
        <v>80</v>
      </c>
      <c r="B246" s="20">
        <v>3</v>
      </c>
      <c r="C246" s="17">
        <v>2736</v>
      </c>
      <c r="E246" s="19">
        <v>0</v>
      </c>
      <c r="F246" s="19">
        <v>0</v>
      </c>
      <c r="G246" s="20">
        <v>0</v>
      </c>
      <c r="H246" s="21">
        <v>31</v>
      </c>
      <c r="I246" s="20">
        <v>16</v>
      </c>
      <c r="J246" s="20">
        <v>16</v>
      </c>
      <c r="K246" s="20">
        <v>16</v>
      </c>
      <c r="L246" s="20">
        <v>0</v>
      </c>
      <c r="M246" s="20">
        <v>16</v>
      </c>
      <c r="N246" s="21">
        <v>15</v>
      </c>
      <c r="O246" s="21">
        <v>16</v>
      </c>
      <c r="R246" s="20">
        <f>SUM(E246:P246)</f>
        <v>126</v>
      </c>
      <c r="T246" s="21">
        <f>(R246/B246)</f>
        <v>42</v>
      </c>
      <c r="U246" s="21">
        <f>SUM(C246/12*11/B246)</f>
        <v>836</v>
      </c>
      <c r="V246" s="4">
        <f>(R253/C253)</f>
        <v>5.2994616419919247E-2</v>
      </c>
    </row>
    <row r="247" spans="1:22" ht="33.9" customHeight="1" outlineLevel="1" x14ac:dyDescent="0.35">
      <c r="A247" s="20" t="s">
        <v>81</v>
      </c>
      <c r="B247" s="20">
        <v>3</v>
      </c>
      <c r="C247" s="17">
        <v>404</v>
      </c>
      <c r="E247" s="19">
        <v>0</v>
      </c>
      <c r="F247" s="19">
        <v>0</v>
      </c>
      <c r="G247" s="20">
        <v>0</v>
      </c>
      <c r="H247" s="21">
        <v>0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1">
        <v>0</v>
      </c>
      <c r="O247" s="21">
        <v>0</v>
      </c>
      <c r="R247" s="21">
        <f>SUM(E247:P247)</f>
        <v>0</v>
      </c>
      <c r="T247" s="21">
        <f>(R247/B247)</f>
        <v>0</v>
      </c>
      <c r="U247" s="21">
        <f>SUM(C247/12*11/B247)</f>
        <v>123.44444444444444</v>
      </c>
      <c r="V247" s="4">
        <f>(R254/C254)</f>
        <v>0.80397295012679626</v>
      </c>
    </row>
    <row r="248" spans="1:22" ht="33.9" customHeight="1" outlineLevel="1" x14ac:dyDescent="0.35">
      <c r="A248" s="20" t="s">
        <v>82</v>
      </c>
      <c r="B248" s="20">
        <v>3</v>
      </c>
      <c r="C248" s="17">
        <v>8707</v>
      </c>
      <c r="E248" s="19">
        <v>701</v>
      </c>
      <c r="F248" s="19">
        <v>437</v>
      </c>
      <c r="G248" s="49">
        <v>588</v>
      </c>
      <c r="H248" s="21">
        <v>447</v>
      </c>
      <c r="I248" s="20">
        <v>2184</v>
      </c>
      <c r="J248" s="20">
        <v>428</v>
      </c>
      <c r="K248" s="20">
        <v>506</v>
      </c>
      <c r="L248" s="20">
        <v>405</v>
      </c>
      <c r="M248" s="20">
        <v>518</v>
      </c>
      <c r="N248" s="21">
        <v>373</v>
      </c>
      <c r="O248" s="21">
        <v>2885</v>
      </c>
      <c r="Q248" s="24" t="s">
        <v>146</v>
      </c>
      <c r="R248" s="20">
        <f>SUM(E248:P248)</f>
        <v>9472</v>
      </c>
      <c r="T248" s="21">
        <f>(R248/B248)</f>
        <v>3157.3333333333335</v>
      </c>
      <c r="U248" s="21">
        <f>SUM(C248/12*11/B248)</f>
        <v>2660.4722222222222</v>
      </c>
      <c r="V248" s="4">
        <f>(R255/C255)</f>
        <v>0.9513769363166954</v>
      </c>
    </row>
    <row r="249" spans="1:22" ht="33.9" hidden="1" customHeight="1" outlineLevel="1" x14ac:dyDescent="0.35">
      <c r="A249" s="20" t="s">
        <v>83</v>
      </c>
      <c r="B249" s="20">
        <v>3</v>
      </c>
      <c r="C249" s="17">
        <v>0</v>
      </c>
      <c r="E249" s="19">
        <v>0</v>
      </c>
      <c r="I249" s="17"/>
      <c r="O249" s="21"/>
      <c r="R249" s="20">
        <f>SUM(E249:P249)</f>
        <v>0</v>
      </c>
      <c r="T249" s="21">
        <f>(R249/B249)</f>
        <v>0</v>
      </c>
      <c r="U249" s="21">
        <f>SUM(C249/12*11/B249)</f>
        <v>0</v>
      </c>
      <c r="V249" s="4" t="e">
        <f>(R256/C256)</f>
        <v>#DIV/0!</v>
      </c>
    </row>
    <row r="250" spans="1:22" ht="33.9" customHeight="1" outlineLevel="1" x14ac:dyDescent="0.35">
      <c r="A250" s="20" t="s">
        <v>85</v>
      </c>
      <c r="D250" s="17">
        <f>SUM(C246:C249)</f>
        <v>11847</v>
      </c>
      <c r="E250" s="19">
        <f t="shared" ref="E250:P250" si="28">SUM(E246:E249)</f>
        <v>701</v>
      </c>
      <c r="F250" s="19">
        <f t="shared" si="28"/>
        <v>437</v>
      </c>
      <c r="G250" s="20">
        <f t="shared" si="28"/>
        <v>588</v>
      </c>
      <c r="H250" s="21">
        <f t="shared" si="28"/>
        <v>478</v>
      </c>
      <c r="I250" s="20">
        <f t="shared" si="28"/>
        <v>2200</v>
      </c>
      <c r="J250" s="20">
        <f t="shared" si="28"/>
        <v>444</v>
      </c>
      <c r="K250" s="20">
        <f t="shared" si="28"/>
        <v>522</v>
      </c>
      <c r="L250" s="20">
        <f t="shared" si="28"/>
        <v>405</v>
      </c>
      <c r="M250" s="20">
        <f t="shared" si="28"/>
        <v>534</v>
      </c>
      <c r="N250" s="21">
        <f t="shared" si="28"/>
        <v>388</v>
      </c>
      <c r="O250" s="21">
        <f t="shared" si="28"/>
        <v>2901</v>
      </c>
      <c r="P250" s="23">
        <f t="shared" si="28"/>
        <v>0</v>
      </c>
      <c r="R250" s="21">
        <f>SUM(E250:P250)</f>
        <v>9598</v>
      </c>
      <c r="T250" s="21">
        <f>SUM(T246:T249)</f>
        <v>3199.3333333333335</v>
      </c>
      <c r="U250" s="21">
        <f>SUM(U246:U249)</f>
        <v>3619.9166666666665</v>
      </c>
      <c r="V250" s="4" t="e">
        <f>(R257/C257)</f>
        <v>#DIV/0!</v>
      </c>
    </row>
    <row r="251" spans="1:22" ht="33.9" customHeight="1" outlineLevel="1" x14ac:dyDescent="0.35">
      <c r="O251" s="21"/>
      <c r="R251" s="21"/>
      <c r="V251" s="4"/>
    </row>
    <row r="252" spans="1:22" ht="33.9" customHeight="1" outlineLevel="1" x14ac:dyDescent="0.4">
      <c r="A252" s="25" t="s">
        <v>37</v>
      </c>
      <c r="B252" s="17"/>
      <c r="V252" s="4">
        <f>(R258/D258)</f>
        <v>0.79624195173229384</v>
      </c>
    </row>
    <row r="253" spans="1:22" ht="33.9" customHeight="1" outlineLevel="1" x14ac:dyDescent="0.35">
      <c r="A253" s="17" t="s">
        <v>80</v>
      </c>
      <c r="B253" s="17">
        <v>8</v>
      </c>
      <c r="C253" s="17">
        <v>5944</v>
      </c>
      <c r="E253" s="19">
        <v>0</v>
      </c>
      <c r="F253" s="19">
        <v>0</v>
      </c>
      <c r="G253" s="20">
        <v>0</v>
      </c>
      <c r="H253" s="21">
        <v>78</v>
      </c>
      <c r="I253" s="20">
        <v>39</v>
      </c>
      <c r="J253" s="20">
        <v>40</v>
      </c>
      <c r="K253" s="20">
        <v>40</v>
      </c>
      <c r="L253" s="20">
        <v>0</v>
      </c>
      <c r="M253" s="20">
        <v>39</v>
      </c>
      <c r="N253" s="21">
        <v>40</v>
      </c>
      <c r="O253" s="21">
        <v>39</v>
      </c>
      <c r="R253" s="20">
        <f t="shared" ref="R253:R258" si="29">SUM(E253:P253)</f>
        <v>315</v>
      </c>
      <c r="T253" s="21">
        <f>(R253/B253)</f>
        <v>39.375</v>
      </c>
      <c r="U253" s="21">
        <f>SUM(C253/12*11)</f>
        <v>5448.6666666666661</v>
      </c>
      <c r="V253" s="4"/>
    </row>
    <row r="254" spans="1:22" ht="33.9" customHeight="1" outlineLevel="1" x14ac:dyDescent="0.35">
      <c r="A254" s="17" t="s">
        <v>81</v>
      </c>
      <c r="B254" s="17">
        <v>8</v>
      </c>
      <c r="C254" s="17">
        <v>11830</v>
      </c>
      <c r="E254" s="19">
        <v>782</v>
      </c>
      <c r="F254" s="19">
        <v>793</v>
      </c>
      <c r="G254" s="20">
        <v>749</v>
      </c>
      <c r="H254" s="21">
        <v>1039</v>
      </c>
      <c r="I254" s="20">
        <v>1005</v>
      </c>
      <c r="J254" s="20">
        <v>1151</v>
      </c>
      <c r="K254" s="20">
        <v>782</v>
      </c>
      <c r="L254" s="20">
        <v>889</v>
      </c>
      <c r="M254" s="20">
        <v>757</v>
      </c>
      <c r="N254" s="21">
        <v>821</v>
      </c>
      <c r="O254" s="21">
        <v>743</v>
      </c>
      <c r="R254" s="20">
        <f t="shared" si="29"/>
        <v>9511</v>
      </c>
      <c r="T254" s="21">
        <f>(R254/B254)</f>
        <v>1188.875</v>
      </c>
      <c r="U254" s="21">
        <f>SUM(C254/12*11/B254)</f>
        <v>1355.5208333333335</v>
      </c>
      <c r="V254" s="4"/>
    </row>
    <row r="255" spans="1:22" ht="33.9" customHeight="1" outlineLevel="2" x14ac:dyDescent="0.35">
      <c r="A255" s="17" t="s">
        <v>82</v>
      </c>
      <c r="B255" s="17">
        <v>8</v>
      </c>
      <c r="C255" s="17">
        <v>27888</v>
      </c>
      <c r="E255" s="19">
        <v>2668</v>
      </c>
      <c r="F255" s="19">
        <v>1196</v>
      </c>
      <c r="G255" s="49">
        <v>5064</v>
      </c>
      <c r="H255" s="21">
        <v>1969</v>
      </c>
      <c r="I255" s="20">
        <v>1656</v>
      </c>
      <c r="J255" s="20">
        <v>1753</v>
      </c>
      <c r="K255" s="20">
        <v>2765</v>
      </c>
      <c r="L255" s="20">
        <v>2607</v>
      </c>
      <c r="M255" s="20">
        <v>2269</v>
      </c>
      <c r="N255" s="21">
        <v>3745</v>
      </c>
      <c r="O255" s="21">
        <v>840</v>
      </c>
      <c r="R255" s="26">
        <f t="shared" si="29"/>
        <v>26532</v>
      </c>
      <c r="T255" s="21">
        <f>(R255/B255)</f>
        <v>3316.5</v>
      </c>
      <c r="U255" s="21">
        <f>SUM(C255/12*11/B255)</f>
        <v>3195.5</v>
      </c>
      <c r="V255" s="4">
        <f>(R325/C325)</f>
        <v>5.3906516547253494E-2</v>
      </c>
    </row>
    <row r="256" spans="1:22" ht="33.9" hidden="1" customHeight="1" outlineLevel="2" x14ac:dyDescent="0.35">
      <c r="A256" s="17" t="s">
        <v>83</v>
      </c>
      <c r="B256" s="17">
        <v>8</v>
      </c>
      <c r="C256" s="17">
        <v>0</v>
      </c>
      <c r="E256" s="19">
        <v>0</v>
      </c>
      <c r="I256" s="17"/>
      <c r="O256" s="21"/>
      <c r="R256" s="20">
        <f t="shared" si="29"/>
        <v>0</v>
      </c>
      <c r="T256" s="21">
        <f>(R256/B256)</f>
        <v>0</v>
      </c>
      <c r="U256" s="21">
        <f>SUM(C256/12*11/B256)</f>
        <v>0</v>
      </c>
      <c r="V256" s="4">
        <f>(R326/C326)</f>
        <v>0.97378740970072242</v>
      </c>
    </row>
    <row r="257" spans="1:22" ht="33.9" hidden="1" customHeight="1" outlineLevel="2" x14ac:dyDescent="0.35">
      <c r="A257" s="17" t="s">
        <v>116</v>
      </c>
      <c r="B257" s="17">
        <v>8</v>
      </c>
      <c r="O257" s="21"/>
      <c r="R257" s="20">
        <f t="shared" si="29"/>
        <v>0</v>
      </c>
      <c r="T257" s="21">
        <f>(R257/B257)</f>
        <v>0</v>
      </c>
      <c r="V257" s="4">
        <f>(R327/C327)</f>
        <v>1.2008356348700517</v>
      </c>
    </row>
    <row r="258" spans="1:22" ht="33.9" customHeight="1" outlineLevel="2" x14ac:dyDescent="0.35">
      <c r="A258" s="17" t="s">
        <v>85</v>
      </c>
      <c r="B258" s="17"/>
      <c r="D258" s="17">
        <f>SUM(C253:C257)</f>
        <v>45662</v>
      </c>
      <c r="E258" s="19">
        <f t="shared" ref="E258:P258" si="30">SUM(E253:E257)</f>
        <v>3450</v>
      </c>
      <c r="F258" s="21">
        <f t="shared" si="30"/>
        <v>1989</v>
      </c>
      <c r="G258" s="20">
        <f t="shared" si="30"/>
        <v>5813</v>
      </c>
      <c r="H258" s="21">
        <f t="shared" si="30"/>
        <v>3086</v>
      </c>
      <c r="I258" s="21">
        <f t="shared" si="30"/>
        <v>2700</v>
      </c>
      <c r="J258" s="20">
        <f t="shared" si="30"/>
        <v>2944</v>
      </c>
      <c r="K258" s="20">
        <f t="shared" si="30"/>
        <v>3587</v>
      </c>
      <c r="L258" s="20">
        <f t="shared" si="30"/>
        <v>3496</v>
      </c>
      <c r="M258" s="20">
        <f t="shared" si="30"/>
        <v>3065</v>
      </c>
      <c r="N258" s="21">
        <f t="shared" si="30"/>
        <v>4606</v>
      </c>
      <c r="O258" s="21">
        <f t="shared" si="30"/>
        <v>1622</v>
      </c>
      <c r="P258" s="23">
        <f t="shared" si="30"/>
        <v>0</v>
      </c>
      <c r="R258" s="20">
        <f t="shared" si="29"/>
        <v>36358</v>
      </c>
      <c r="T258" s="21">
        <f>SUM(T253:T257)</f>
        <v>4544.75</v>
      </c>
      <c r="U258" s="21">
        <f>SUM(U253:U257)</f>
        <v>9999.6875</v>
      </c>
      <c r="V258" s="4" t="e">
        <f>(R328/C328)</f>
        <v>#DIV/0!</v>
      </c>
    </row>
    <row r="259" spans="1:22" ht="33.9" customHeight="1" outlineLevel="2" x14ac:dyDescent="0.35">
      <c r="A259" s="17"/>
      <c r="B259" s="17"/>
      <c r="F259" s="21"/>
      <c r="I259" s="21"/>
      <c r="O259" s="21"/>
      <c r="V259" s="4"/>
    </row>
    <row r="260" spans="1:22" ht="33.9" customHeight="1" outlineLevel="1" x14ac:dyDescent="0.4">
      <c r="A260" s="61" t="s">
        <v>44</v>
      </c>
      <c r="O260" s="21"/>
      <c r="V260" s="4">
        <f>(R329/D329)</f>
        <v>0.99707722519066544</v>
      </c>
    </row>
    <row r="261" spans="1:22" ht="33.9" customHeight="1" outlineLevel="1" x14ac:dyDescent="0.35">
      <c r="A261" s="20" t="s">
        <v>80</v>
      </c>
      <c r="B261" s="20">
        <v>4</v>
      </c>
      <c r="C261" s="17">
        <v>270</v>
      </c>
      <c r="E261" s="19">
        <v>0</v>
      </c>
      <c r="F261" s="19">
        <v>0</v>
      </c>
      <c r="G261" s="20">
        <v>0</v>
      </c>
      <c r="H261" s="21">
        <v>49</v>
      </c>
      <c r="I261" s="20">
        <v>25</v>
      </c>
      <c r="J261" s="20">
        <v>25</v>
      </c>
      <c r="K261" s="20">
        <v>26</v>
      </c>
      <c r="L261" s="20">
        <v>0</v>
      </c>
      <c r="M261" s="20">
        <v>25</v>
      </c>
      <c r="N261" s="21">
        <v>25</v>
      </c>
      <c r="O261" s="21">
        <v>25</v>
      </c>
      <c r="R261" s="20">
        <f>SUM(E261:P261)</f>
        <v>200</v>
      </c>
      <c r="T261" s="21">
        <f>(R261/B261)</f>
        <v>50</v>
      </c>
      <c r="U261" s="21">
        <f>SUM(C261/12*11/B261)</f>
        <v>61.875</v>
      </c>
      <c r="V261" s="4"/>
    </row>
    <row r="262" spans="1:22" ht="33.9" customHeight="1" outlineLevel="1" x14ac:dyDescent="0.35">
      <c r="A262" s="20" t="s">
        <v>81</v>
      </c>
      <c r="B262" s="20">
        <v>4</v>
      </c>
      <c r="C262" s="17">
        <v>16</v>
      </c>
      <c r="E262" s="19">
        <v>64</v>
      </c>
      <c r="F262" s="19">
        <v>0</v>
      </c>
      <c r="G262" s="20">
        <v>50</v>
      </c>
      <c r="H262" s="21">
        <v>30</v>
      </c>
      <c r="I262" s="20">
        <v>21</v>
      </c>
      <c r="J262" s="20">
        <v>17</v>
      </c>
      <c r="K262" s="20">
        <v>128</v>
      </c>
      <c r="L262" s="20">
        <v>61</v>
      </c>
      <c r="M262" s="20">
        <v>52</v>
      </c>
      <c r="N262" s="21">
        <v>71</v>
      </c>
      <c r="O262" s="21">
        <v>149</v>
      </c>
      <c r="R262" s="20">
        <f>SUM(E262:P262)</f>
        <v>643</v>
      </c>
      <c r="T262" s="21">
        <f>(R262/B262)</f>
        <v>160.75</v>
      </c>
      <c r="U262" s="21">
        <f>SUM(C262/12*11/B262)</f>
        <v>3.6666666666666665</v>
      </c>
      <c r="V262" s="4"/>
    </row>
    <row r="263" spans="1:22" ht="33.9" customHeight="1" outlineLevel="2" x14ac:dyDescent="0.35">
      <c r="A263" s="17" t="s">
        <v>82</v>
      </c>
      <c r="B263" s="17">
        <v>4</v>
      </c>
      <c r="C263" s="17">
        <v>12325</v>
      </c>
      <c r="E263" s="59">
        <v>1525</v>
      </c>
      <c r="F263" s="30">
        <v>770</v>
      </c>
      <c r="G263" s="49">
        <v>1082</v>
      </c>
      <c r="H263" s="26">
        <v>891</v>
      </c>
      <c r="I263" s="17">
        <v>915</v>
      </c>
      <c r="J263" s="17">
        <v>764</v>
      </c>
      <c r="K263" s="17">
        <v>692</v>
      </c>
      <c r="L263" s="17">
        <v>597</v>
      </c>
      <c r="M263" s="17">
        <v>747</v>
      </c>
      <c r="N263" s="26">
        <v>512</v>
      </c>
      <c r="O263" s="26">
        <v>442</v>
      </c>
      <c r="P263" s="24"/>
      <c r="R263" s="49">
        <f>SUM(E263:P263)</f>
        <v>8937</v>
      </c>
      <c r="S263" s="17"/>
      <c r="T263" s="26">
        <f>(R263/B263)</f>
        <v>2234.25</v>
      </c>
      <c r="U263" s="26">
        <f>SUM(C263/12*11)</f>
        <v>11297.916666666666</v>
      </c>
      <c r="V263" s="4">
        <f>(R294/C294)</f>
        <v>6.0443106044310607E-2</v>
      </c>
    </row>
    <row r="264" spans="1:22" ht="33.9" customHeight="1" outlineLevel="2" x14ac:dyDescent="0.35">
      <c r="A264" s="20" t="s">
        <v>85</v>
      </c>
      <c r="D264" s="17">
        <f>SUM(C261:C263)</f>
        <v>12611</v>
      </c>
      <c r="E264" s="19">
        <f t="shared" ref="E264:P264" si="31">SUM(E261:E263)</f>
        <v>1589</v>
      </c>
      <c r="F264" s="19">
        <f t="shared" si="31"/>
        <v>770</v>
      </c>
      <c r="G264" s="20">
        <f t="shared" si="31"/>
        <v>1132</v>
      </c>
      <c r="H264" s="21">
        <f t="shared" si="31"/>
        <v>970</v>
      </c>
      <c r="I264" s="20">
        <f t="shared" si="31"/>
        <v>961</v>
      </c>
      <c r="J264" s="20">
        <f t="shared" si="31"/>
        <v>806</v>
      </c>
      <c r="K264" s="20">
        <f t="shared" si="31"/>
        <v>846</v>
      </c>
      <c r="L264" s="20">
        <f t="shared" si="31"/>
        <v>658</v>
      </c>
      <c r="M264" s="20">
        <f t="shared" si="31"/>
        <v>824</v>
      </c>
      <c r="N264" s="21">
        <f t="shared" si="31"/>
        <v>608</v>
      </c>
      <c r="O264" s="21">
        <f t="shared" si="31"/>
        <v>616</v>
      </c>
      <c r="P264" s="23">
        <f t="shared" si="31"/>
        <v>0</v>
      </c>
      <c r="R264" s="20">
        <f>SUM(E264:P264)</f>
        <v>9780</v>
      </c>
      <c r="T264" s="21">
        <f>SUM(T261:T263)</f>
        <v>2445</v>
      </c>
      <c r="U264" s="21">
        <f>SUM(U261:U263)</f>
        <v>11363.458333333332</v>
      </c>
      <c r="V264" s="4">
        <f>(R295/C295)</f>
        <v>0.89084507042253525</v>
      </c>
    </row>
    <row r="265" spans="1:22" ht="33.9" customHeight="1" outlineLevel="2" x14ac:dyDescent="0.35">
      <c r="O265" s="21"/>
      <c r="V265" s="4"/>
    </row>
    <row r="266" spans="1:22" s="11" customFormat="1" ht="33.75" customHeight="1" x14ac:dyDescent="0.4">
      <c r="A266" s="25" t="s">
        <v>40</v>
      </c>
      <c r="B266" s="17"/>
      <c r="C266" s="17"/>
      <c r="D266" s="17"/>
      <c r="E266" s="30"/>
      <c r="F266" s="30"/>
      <c r="G266" s="17"/>
      <c r="H266" s="26"/>
      <c r="I266" s="17"/>
      <c r="J266" s="17"/>
      <c r="K266" s="17"/>
      <c r="L266" s="17"/>
      <c r="M266" s="17"/>
      <c r="N266" s="26"/>
      <c r="O266" s="62"/>
      <c r="P266" s="24"/>
      <c r="Q266" s="24"/>
      <c r="R266" s="17"/>
      <c r="S266" s="17"/>
      <c r="T266" s="26"/>
      <c r="U266" s="26"/>
    </row>
    <row r="267" spans="1:22" s="11" customFormat="1" ht="33.75" customHeight="1" x14ac:dyDescent="0.35">
      <c r="A267" s="17" t="s">
        <v>80</v>
      </c>
      <c r="B267" s="17">
        <v>6</v>
      </c>
      <c r="C267" s="17">
        <v>4521</v>
      </c>
      <c r="D267" s="17"/>
      <c r="E267" s="30">
        <v>0</v>
      </c>
      <c r="F267" s="30">
        <v>0</v>
      </c>
      <c r="G267" s="17">
        <v>0</v>
      </c>
      <c r="H267" s="26">
        <v>60</v>
      </c>
      <c r="I267" s="17">
        <v>30</v>
      </c>
      <c r="J267" s="17">
        <v>30</v>
      </c>
      <c r="K267" s="17">
        <v>31</v>
      </c>
      <c r="L267" s="17">
        <v>0</v>
      </c>
      <c r="M267" s="17">
        <v>30</v>
      </c>
      <c r="N267" s="26">
        <v>30</v>
      </c>
      <c r="O267" s="26">
        <v>31</v>
      </c>
      <c r="P267" s="24"/>
      <c r="Q267" s="24"/>
      <c r="R267" s="17">
        <f t="shared" ref="R267:R273" si="32">SUM(E267:P267)</f>
        <v>242</v>
      </c>
      <c r="S267" s="17"/>
      <c r="T267" s="26">
        <f t="shared" ref="T267:T272" si="33">(R267/B267)</f>
        <v>40.333333333333336</v>
      </c>
      <c r="U267" s="26">
        <f>SUM(C267/12*11/B267)</f>
        <v>690.70833333333337</v>
      </c>
    </row>
    <row r="268" spans="1:22" s="11" customFormat="1" ht="33.75" customHeight="1" x14ac:dyDescent="0.35">
      <c r="A268" s="17" t="s">
        <v>81</v>
      </c>
      <c r="B268" s="17">
        <v>6</v>
      </c>
      <c r="C268" s="17">
        <v>7652</v>
      </c>
      <c r="D268" s="17"/>
      <c r="E268" s="30">
        <v>606</v>
      </c>
      <c r="F268" s="30">
        <v>611</v>
      </c>
      <c r="G268" s="17">
        <v>638</v>
      </c>
      <c r="H268" s="26">
        <v>599</v>
      </c>
      <c r="I268" s="17">
        <v>654</v>
      </c>
      <c r="J268" s="17">
        <v>654</v>
      </c>
      <c r="K268" s="17">
        <v>940</v>
      </c>
      <c r="L268" s="76">
        <v>626</v>
      </c>
      <c r="M268" s="17">
        <v>609</v>
      </c>
      <c r="N268" s="26">
        <v>654</v>
      </c>
      <c r="O268" s="26">
        <v>695</v>
      </c>
      <c r="P268" s="24"/>
      <c r="Q268" s="24"/>
      <c r="R268" s="17">
        <f t="shared" si="32"/>
        <v>7286</v>
      </c>
      <c r="S268" s="17"/>
      <c r="T268" s="26">
        <f t="shared" si="33"/>
        <v>1214.3333333333333</v>
      </c>
      <c r="U268" s="26">
        <f>SUM(C268/12*11/B268)</f>
        <v>1169.0555555555554</v>
      </c>
    </row>
    <row r="269" spans="1:22" s="11" customFormat="1" ht="33.75" customHeight="1" x14ac:dyDescent="0.35">
      <c r="A269" s="17" t="s">
        <v>82</v>
      </c>
      <c r="B269" s="17">
        <v>6</v>
      </c>
      <c r="C269" s="17">
        <v>19645</v>
      </c>
      <c r="D269" s="17"/>
      <c r="E269" s="30">
        <v>2638</v>
      </c>
      <c r="F269" s="30">
        <v>1024</v>
      </c>
      <c r="G269" s="49">
        <v>1135</v>
      </c>
      <c r="H269" s="26">
        <v>796</v>
      </c>
      <c r="I269" s="17">
        <v>811</v>
      </c>
      <c r="J269" s="17">
        <v>835</v>
      </c>
      <c r="K269" s="17">
        <v>3886</v>
      </c>
      <c r="L269" s="17">
        <v>827</v>
      </c>
      <c r="M269" s="17">
        <v>1131</v>
      </c>
      <c r="N269" s="26">
        <v>745</v>
      </c>
      <c r="O269" s="26">
        <v>668</v>
      </c>
      <c r="P269" s="24"/>
      <c r="Q269" s="24"/>
      <c r="R269" s="17">
        <f t="shared" si="32"/>
        <v>14496</v>
      </c>
      <c r="S269" s="17"/>
      <c r="T269" s="26">
        <f t="shared" si="33"/>
        <v>2416</v>
      </c>
      <c r="U269" s="26">
        <f>SUM(C269/12*11/B269)</f>
        <v>3001.3194444444439</v>
      </c>
    </row>
    <row r="270" spans="1:22" s="11" customFormat="1" ht="33.75" customHeight="1" x14ac:dyDescent="0.35">
      <c r="A270" s="17" t="s">
        <v>83</v>
      </c>
      <c r="B270" s="17">
        <v>6</v>
      </c>
      <c r="C270" s="17">
        <v>1200</v>
      </c>
      <c r="D270" s="17"/>
      <c r="E270" s="30">
        <v>100</v>
      </c>
      <c r="F270" s="30">
        <v>100</v>
      </c>
      <c r="G270" s="17">
        <v>100</v>
      </c>
      <c r="H270" s="26">
        <v>100</v>
      </c>
      <c r="I270" s="17">
        <v>100</v>
      </c>
      <c r="J270" s="17">
        <v>100</v>
      </c>
      <c r="K270" s="17">
        <v>100</v>
      </c>
      <c r="L270" s="17">
        <v>100</v>
      </c>
      <c r="M270" s="17">
        <v>100</v>
      </c>
      <c r="N270" s="26">
        <v>100</v>
      </c>
      <c r="O270" s="26">
        <v>100</v>
      </c>
      <c r="P270" s="24"/>
      <c r="Q270" s="24"/>
      <c r="R270" s="17">
        <f t="shared" si="32"/>
        <v>1100</v>
      </c>
      <c r="S270" s="17"/>
      <c r="T270" s="26">
        <f t="shared" si="33"/>
        <v>183.33333333333334</v>
      </c>
      <c r="U270" s="26">
        <f>SUM(C270/12*11/B270)</f>
        <v>183.33333333333334</v>
      </c>
    </row>
    <row r="271" spans="1:22" s="11" customFormat="1" ht="33.75" customHeight="1" x14ac:dyDescent="0.35">
      <c r="A271" s="17" t="s">
        <v>84</v>
      </c>
      <c r="B271" s="17">
        <v>6</v>
      </c>
      <c r="C271" s="17">
        <v>10680</v>
      </c>
      <c r="D271" s="17"/>
      <c r="E271" s="30">
        <v>890</v>
      </c>
      <c r="F271" s="30">
        <v>890</v>
      </c>
      <c r="G271" s="17">
        <v>890</v>
      </c>
      <c r="H271" s="26">
        <v>890</v>
      </c>
      <c r="I271" s="17">
        <v>890</v>
      </c>
      <c r="J271" s="17">
        <v>890</v>
      </c>
      <c r="K271" s="17">
        <v>890</v>
      </c>
      <c r="L271" s="17">
        <v>890</v>
      </c>
      <c r="M271" s="17">
        <v>890</v>
      </c>
      <c r="N271" s="26">
        <v>890</v>
      </c>
      <c r="O271" s="26">
        <v>890</v>
      </c>
      <c r="P271" s="24"/>
      <c r="Q271" s="24"/>
      <c r="R271" s="17">
        <f>SUM(E271:P271)</f>
        <v>9790</v>
      </c>
      <c r="S271" s="17"/>
      <c r="T271" s="26">
        <f t="shared" si="33"/>
        <v>1631.6666666666667</v>
      </c>
      <c r="U271" s="26">
        <f>SUM(C271/12*11/B271)</f>
        <v>1631.6666666666667</v>
      </c>
    </row>
    <row r="272" spans="1:22" s="11" customFormat="1" ht="33.75" hidden="1" customHeight="1" x14ac:dyDescent="0.35">
      <c r="A272" s="17" t="s">
        <v>116</v>
      </c>
      <c r="B272" s="17">
        <v>6</v>
      </c>
      <c r="C272" s="17"/>
      <c r="D272" s="17"/>
      <c r="E272" s="30"/>
      <c r="F272" s="30"/>
      <c r="G272" s="17"/>
      <c r="H272" s="26"/>
      <c r="I272" s="17"/>
      <c r="J272" s="17"/>
      <c r="K272" s="17"/>
      <c r="L272" s="17"/>
      <c r="M272" s="17"/>
      <c r="N272" s="26"/>
      <c r="O272" s="26"/>
      <c r="P272" s="24"/>
      <c r="Q272" s="24"/>
      <c r="R272" s="17">
        <f>SUM(E272:P272)</f>
        <v>0</v>
      </c>
      <c r="S272" s="17"/>
      <c r="T272" s="26">
        <f t="shared" si="33"/>
        <v>0</v>
      </c>
      <c r="U272" s="26"/>
    </row>
    <row r="273" spans="1:22" s="11" customFormat="1" ht="33.75" customHeight="1" x14ac:dyDescent="0.35">
      <c r="A273" s="17" t="s">
        <v>85</v>
      </c>
      <c r="B273" s="17"/>
      <c r="C273" s="17"/>
      <c r="D273" s="17">
        <f>SUM(C267:C272)</f>
        <v>43698</v>
      </c>
      <c r="E273" s="30">
        <f t="shared" ref="E273:P273" si="34">SUM(E267:E272)</f>
        <v>4234</v>
      </c>
      <c r="F273" s="30">
        <f t="shared" si="34"/>
        <v>2625</v>
      </c>
      <c r="G273" s="17">
        <f t="shared" si="34"/>
        <v>2763</v>
      </c>
      <c r="H273" s="26">
        <f t="shared" si="34"/>
        <v>2445</v>
      </c>
      <c r="I273" s="17">
        <f t="shared" si="34"/>
        <v>2485</v>
      </c>
      <c r="J273" s="17">
        <f t="shared" si="34"/>
        <v>2509</v>
      </c>
      <c r="K273" s="17">
        <f t="shared" si="34"/>
        <v>5847</v>
      </c>
      <c r="L273" s="17">
        <f t="shared" si="34"/>
        <v>2443</v>
      </c>
      <c r="M273" s="17">
        <f t="shared" si="34"/>
        <v>2760</v>
      </c>
      <c r="N273" s="26">
        <f t="shared" si="34"/>
        <v>2419</v>
      </c>
      <c r="O273" s="26">
        <f t="shared" si="34"/>
        <v>2384</v>
      </c>
      <c r="P273" s="24">
        <f t="shared" si="34"/>
        <v>0</v>
      </c>
      <c r="Q273" s="24"/>
      <c r="R273" s="17">
        <f t="shared" si="32"/>
        <v>32914</v>
      </c>
      <c r="S273" s="17"/>
      <c r="T273" s="26">
        <f>SUM(T267:T272)</f>
        <v>5485.666666666667</v>
      </c>
      <c r="U273" s="26">
        <f>SUM(U267:U272)</f>
        <v>6676.0833333333321</v>
      </c>
    </row>
    <row r="274" spans="1:22" s="11" customFormat="1" ht="33.75" customHeight="1" x14ac:dyDescent="0.35">
      <c r="A274" s="17"/>
      <c r="B274" s="17"/>
      <c r="C274" s="17"/>
      <c r="D274" s="17"/>
      <c r="E274" s="30"/>
      <c r="F274" s="30"/>
      <c r="G274" s="17"/>
      <c r="H274" s="26"/>
      <c r="I274" s="17"/>
      <c r="J274" s="17"/>
      <c r="K274" s="17"/>
      <c r="L274" s="17"/>
      <c r="M274" s="17"/>
      <c r="N274" s="26"/>
      <c r="O274" s="26"/>
      <c r="P274" s="24"/>
      <c r="Q274" s="24"/>
      <c r="R274" s="17"/>
      <c r="S274" s="17"/>
      <c r="T274" s="26"/>
      <c r="U274" s="26"/>
    </row>
    <row r="275" spans="1:22" s="11" customFormat="1" ht="33.75" customHeight="1" x14ac:dyDescent="0.35">
      <c r="A275" s="17" t="s">
        <v>153</v>
      </c>
      <c r="B275" s="17"/>
      <c r="C275" s="17"/>
      <c r="D275" s="17"/>
      <c r="E275" s="30"/>
      <c r="F275" s="30"/>
      <c r="G275" s="17"/>
      <c r="H275" s="26"/>
      <c r="I275" s="17"/>
      <c r="J275" s="17"/>
      <c r="K275" s="17"/>
      <c r="L275" s="17"/>
      <c r="M275" s="17"/>
      <c r="N275" s="26"/>
      <c r="O275" s="26"/>
      <c r="P275" s="24"/>
      <c r="Q275" s="24"/>
      <c r="R275" s="17"/>
      <c r="S275" s="17"/>
      <c r="T275" s="26"/>
      <c r="U275" s="26"/>
    </row>
    <row r="276" spans="1:22" s="11" customFormat="1" ht="33.75" customHeight="1" x14ac:dyDescent="0.35">
      <c r="A276" s="17"/>
      <c r="B276" s="17"/>
      <c r="C276" s="17"/>
      <c r="D276" s="17"/>
      <c r="E276" s="30"/>
      <c r="F276" s="30"/>
      <c r="G276" s="17"/>
      <c r="H276" s="26"/>
      <c r="I276" s="17"/>
      <c r="J276" s="17"/>
      <c r="K276" s="17"/>
      <c r="L276" s="17"/>
      <c r="M276" s="17"/>
      <c r="N276" s="26"/>
      <c r="O276" s="26"/>
      <c r="P276" s="24"/>
      <c r="Q276" s="24"/>
      <c r="R276" s="17"/>
      <c r="S276" s="17"/>
      <c r="T276" s="26"/>
      <c r="U276" s="26"/>
    </row>
    <row r="277" spans="1:22" s="11" customFormat="1" ht="33.75" customHeight="1" x14ac:dyDescent="0.35">
      <c r="A277" s="17"/>
      <c r="B277" s="17"/>
      <c r="C277" s="17"/>
      <c r="D277" s="17"/>
      <c r="E277" s="30"/>
      <c r="F277" s="30"/>
      <c r="G277" s="17"/>
      <c r="H277" s="26"/>
      <c r="I277" s="17"/>
      <c r="J277" s="17"/>
      <c r="K277" s="17"/>
      <c r="L277" s="17"/>
      <c r="M277" s="17"/>
      <c r="N277" s="26"/>
      <c r="O277" s="26"/>
      <c r="P277" s="24"/>
      <c r="Q277" s="24"/>
      <c r="R277" s="17"/>
      <c r="S277" s="17"/>
      <c r="T277" s="26"/>
      <c r="U277" s="26"/>
    </row>
    <row r="278" spans="1:22" s="11" customFormat="1" ht="33.75" customHeight="1" x14ac:dyDescent="0.4">
      <c r="A278" s="27"/>
      <c r="B278" s="17"/>
      <c r="C278" s="17"/>
      <c r="D278" s="17"/>
      <c r="E278" s="30"/>
      <c r="F278" s="30"/>
      <c r="G278" s="17"/>
      <c r="H278" s="26"/>
      <c r="I278" s="17"/>
      <c r="J278" s="17"/>
      <c r="K278" s="17"/>
      <c r="L278" s="17"/>
      <c r="M278" s="17"/>
      <c r="N278" s="26"/>
      <c r="O278" s="26"/>
      <c r="P278" s="24"/>
      <c r="Q278" s="24"/>
      <c r="R278" s="17"/>
      <c r="S278" s="17"/>
      <c r="T278" s="26"/>
      <c r="U278" s="26"/>
    </row>
    <row r="279" spans="1:22" s="11" customFormat="1" ht="33.75" customHeight="1" x14ac:dyDescent="0.35">
      <c r="A279" s="17"/>
      <c r="B279" s="17"/>
      <c r="C279" s="17"/>
      <c r="D279" s="17"/>
      <c r="E279" s="30"/>
      <c r="F279" s="30"/>
      <c r="G279" s="17"/>
      <c r="H279" s="26"/>
      <c r="I279" s="17"/>
      <c r="J279" s="17"/>
      <c r="K279" s="17"/>
      <c r="L279" s="17"/>
      <c r="M279" s="17"/>
      <c r="N279" s="26"/>
      <c r="O279" s="26"/>
      <c r="P279" s="24"/>
      <c r="Q279" s="24"/>
      <c r="R279" s="17"/>
      <c r="S279" s="17"/>
      <c r="T279" s="26"/>
      <c r="U279" s="26"/>
    </row>
    <row r="280" spans="1:22" s="11" customFormat="1" ht="33.75" customHeight="1" x14ac:dyDescent="0.35">
      <c r="A280" s="17"/>
      <c r="B280" s="17"/>
      <c r="C280" s="17"/>
      <c r="D280" s="17"/>
      <c r="E280" s="30"/>
      <c r="F280" s="30"/>
      <c r="G280" s="17"/>
      <c r="H280" s="26"/>
      <c r="I280" s="17"/>
      <c r="J280" s="17"/>
      <c r="K280" s="17"/>
      <c r="L280" s="17"/>
      <c r="M280" s="17"/>
      <c r="N280" s="26"/>
      <c r="O280" s="26"/>
      <c r="P280" s="24"/>
      <c r="Q280" s="24"/>
      <c r="R280" s="17"/>
      <c r="S280" s="17"/>
      <c r="T280" s="26"/>
      <c r="U280" s="26"/>
    </row>
    <row r="281" spans="1:22" ht="33.9" customHeight="1" x14ac:dyDescent="0.35">
      <c r="A281" s="45" t="s">
        <v>98</v>
      </c>
      <c r="B281" s="45"/>
      <c r="C281" s="85" t="s">
        <v>0</v>
      </c>
      <c r="D281" s="85"/>
      <c r="E281" s="12" t="s">
        <v>1</v>
      </c>
      <c r="F281" s="12" t="s">
        <v>2</v>
      </c>
      <c r="G281" s="13" t="s">
        <v>3</v>
      </c>
      <c r="H281" s="60" t="s">
        <v>4</v>
      </c>
      <c r="I281" s="13" t="s">
        <v>5</v>
      </c>
      <c r="J281" s="13" t="s">
        <v>20</v>
      </c>
      <c r="K281" s="13" t="s">
        <v>21</v>
      </c>
      <c r="L281" s="13" t="s">
        <v>6</v>
      </c>
      <c r="M281" s="13" t="s">
        <v>7</v>
      </c>
      <c r="N281" s="14" t="s">
        <v>8</v>
      </c>
      <c r="O281" s="15" t="s">
        <v>10</v>
      </c>
      <c r="P281" s="12" t="s">
        <v>9</v>
      </c>
      <c r="Q281" s="16"/>
      <c r="R281" s="13" t="s">
        <v>95</v>
      </c>
      <c r="S281" s="13"/>
      <c r="T281" s="14" t="s">
        <v>93</v>
      </c>
      <c r="U281" s="14" t="s">
        <v>93</v>
      </c>
      <c r="V281" s="6" t="s">
        <v>105</v>
      </c>
    </row>
    <row r="282" spans="1:22" ht="33.9" customHeight="1" x14ac:dyDescent="0.4">
      <c r="A282" s="46" t="s">
        <v>90</v>
      </c>
      <c r="B282" s="17"/>
      <c r="R282" s="13" t="s">
        <v>91</v>
      </c>
      <c r="S282" s="13"/>
      <c r="T282" s="14" t="s">
        <v>91</v>
      </c>
      <c r="U282" s="14" t="s">
        <v>92</v>
      </c>
      <c r="V282" s="3" t="s">
        <v>124</v>
      </c>
    </row>
    <row r="283" spans="1:22" ht="33.9" customHeight="1" x14ac:dyDescent="0.4">
      <c r="A283" s="46"/>
      <c r="B283" s="17"/>
      <c r="R283" s="13"/>
      <c r="S283" s="13"/>
      <c r="T283" s="14"/>
      <c r="U283" s="14"/>
      <c r="V283" s="3"/>
    </row>
    <row r="284" spans="1:22" ht="33.9" customHeight="1" outlineLevel="1" x14ac:dyDescent="0.4">
      <c r="A284" s="61" t="s">
        <v>111</v>
      </c>
      <c r="O284" s="21"/>
      <c r="V284" s="4">
        <f>(R291/D291)</f>
        <v>0.95853850944571306</v>
      </c>
    </row>
    <row r="285" spans="1:22" ht="33.75" customHeight="1" outlineLevel="1" x14ac:dyDescent="0.35">
      <c r="A285" s="20" t="s">
        <v>80</v>
      </c>
      <c r="B285" s="20">
        <v>19</v>
      </c>
      <c r="C285" s="17">
        <v>13457</v>
      </c>
      <c r="E285" s="19">
        <v>0</v>
      </c>
      <c r="F285" s="19">
        <v>0</v>
      </c>
      <c r="G285" s="20">
        <v>0</v>
      </c>
      <c r="H285" s="21">
        <v>198</v>
      </c>
      <c r="I285" s="20">
        <v>99</v>
      </c>
      <c r="J285" s="20">
        <v>101</v>
      </c>
      <c r="K285" s="20">
        <v>100</v>
      </c>
      <c r="L285" s="20">
        <v>0</v>
      </c>
      <c r="M285" s="20">
        <v>100</v>
      </c>
      <c r="N285" s="21">
        <v>100</v>
      </c>
      <c r="O285" s="21">
        <v>100</v>
      </c>
      <c r="R285" s="20">
        <f t="shared" ref="R285:R290" si="35">SUM(E285:P285)</f>
        <v>798</v>
      </c>
      <c r="T285" s="21">
        <f t="shared" ref="T285:T290" si="36">(R285/B285)</f>
        <v>42</v>
      </c>
      <c r="U285" s="21">
        <f>SUM(C285/12*11/B285)</f>
        <v>649.24122807017545</v>
      </c>
      <c r="V285" s="4"/>
    </row>
    <row r="286" spans="1:22" ht="33.75" customHeight="1" outlineLevel="1" x14ac:dyDescent="0.35">
      <c r="A286" s="20" t="s">
        <v>81</v>
      </c>
      <c r="B286" s="20">
        <v>19</v>
      </c>
      <c r="C286" s="17">
        <v>14317</v>
      </c>
      <c r="E286" s="19">
        <v>1102</v>
      </c>
      <c r="F286" s="30">
        <v>1056</v>
      </c>
      <c r="G286" s="17">
        <v>1561</v>
      </c>
      <c r="H286" s="21">
        <v>1085</v>
      </c>
      <c r="I286" s="20">
        <v>1340</v>
      </c>
      <c r="J286" s="20">
        <v>1414</v>
      </c>
      <c r="K286" s="20">
        <v>1148</v>
      </c>
      <c r="L286" s="20">
        <v>1277</v>
      </c>
      <c r="M286" s="20">
        <v>1262</v>
      </c>
      <c r="N286" s="21">
        <v>1207</v>
      </c>
      <c r="O286" s="21">
        <v>1409</v>
      </c>
      <c r="R286" s="20">
        <f t="shared" si="35"/>
        <v>13861</v>
      </c>
      <c r="T286" s="21">
        <f t="shared" si="36"/>
        <v>729.52631578947364</v>
      </c>
      <c r="U286" s="21">
        <f>SUM(C286/12*11/B286)</f>
        <v>690.73245614035079</v>
      </c>
      <c r="V286" s="4"/>
    </row>
    <row r="287" spans="1:22" ht="33.9" customHeight="1" outlineLevel="1" x14ac:dyDescent="0.35">
      <c r="A287" s="20" t="s">
        <v>82</v>
      </c>
      <c r="B287" s="20">
        <v>19</v>
      </c>
      <c r="C287" s="17">
        <v>42059</v>
      </c>
      <c r="E287" s="21">
        <v>3832</v>
      </c>
      <c r="F287" s="30">
        <v>5120</v>
      </c>
      <c r="G287" s="17">
        <v>7945</v>
      </c>
      <c r="H287" s="21">
        <v>4598</v>
      </c>
      <c r="I287" s="17">
        <v>4929</v>
      </c>
      <c r="J287" s="20">
        <v>4590</v>
      </c>
      <c r="K287" s="20">
        <v>4294</v>
      </c>
      <c r="L287" s="20">
        <v>4730</v>
      </c>
      <c r="M287" s="20">
        <v>5712</v>
      </c>
      <c r="N287" s="21">
        <v>5994</v>
      </c>
      <c r="O287" s="21">
        <v>2653</v>
      </c>
      <c r="R287" s="20">
        <f t="shared" si="35"/>
        <v>54397</v>
      </c>
      <c r="S287" s="63"/>
      <c r="T287" s="21">
        <f t="shared" si="36"/>
        <v>2863</v>
      </c>
      <c r="U287" s="21">
        <f>SUM(C287/12*11/B287)</f>
        <v>2029.1622807017541</v>
      </c>
      <c r="V287" s="4"/>
    </row>
    <row r="288" spans="1:22" ht="33.9" hidden="1" customHeight="1" outlineLevel="1" x14ac:dyDescent="0.35">
      <c r="A288" s="20" t="s">
        <v>83</v>
      </c>
      <c r="B288" s="20">
        <v>19</v>
      </c>
      <c r="C288" s="17">
        <v>0</v>
      </c>
      <c r="E288" s="19">
        <v>0</v>
      </c>
      <c r="I288" s="17"/>
      <c r="O288" s="21"/>
      <c r="R288" s="20">
        <f t="shared" si="35"/>
        <v>0</v>
      </c>
      <c r="T288" s="21">
        <f t="shared" si="36"/>
        <v>0</v>
      </c>
      <c r="U288" s="21">
        <f>SUM(C288/12*11/B288)</f>
        <v>0</v>
      </c>
      <c r="V288" s="4"/>
    </row>
    <row r="289" spans="1:22" ht="33.9" customHeight="1" outlineLevel="1" x14ac:dyDescent="0.35">
      <c r="A289" s="20" t="s">
        <v>108</v>
      </c>
      <c r="B289" s="20">
        <v>19</v>
      </c>
      <c r="C289" s="17">
        <v>50592</v>
      </c>
      <c r="E289" s="19">
        <v>4216</v>
      </c>
      <c r="F289" s="19">
        <v>4216</v>
      </c>
      <c r="G289" s="20">
        <v>4216</v>
      </c>
      <c r="H289" s="21">
        <v>4216</v>
      </c>
      <c r="I289" s="20">
        <v>4216</v>
      </c>
      <c r="J289" s="20">
        <v>4216</v>
      </c>
      <c r="K289" s="20">
        <v>4216</v>
      </c>
      <c r="L289" s="20">
        <v>4216</v>
      </c>
      <c r="M289" s="20">
        <v>4216</v>
      </c>
      <c r="N289" s="21">
        <v>4216</v>
      </c>
      <c r="O289" s="21">
        <v>4216</v>
      </c>
      <c r="R289" s="20">
        <f t="shared" si="35"/>
        <v>46376</v>
      </c>
      <c r="T289" s="21">
        <f t="shared" si="36"/>
        <v>2440.8421052631579</v>
      </c>
      <c r="U289" s="21">
        <f>SUM(C289/12*11/B289)</f>
        <v>2440.8421052631579</v>
      </c>
      <c r="V289" s="6" t="s">
        <v>105</v>
      </c>
    </row>
    <row r="290" spans="1:22" ht="33.9" hidden="1" customHeight="1" outlineLevel="1" x14ac:dyDescent="0.35">
      <c r="A290" s="20" t="s">
        <v>116</v>
      </c>
      <c r="B290" s="20">
        <v>19</v>
      </c>
      <c r="C290" s="17">
        <v>0</v>
      </c>
      <c r="O290" s="21"/>
      <c r="R290" s="20">
        <f t="shared" si="35"/>
        <v>0</v>
      </c>
      <c r="T290" s="21">
        <f t="shared" si="36"/>
        <v>0</v>
      </c>
      <c r="V290" s="3" t="s">
        <v>124</v>
      </c>
    </row>
    <row r="291" spans="1:22" ht="33.9" customHeight="1" outlineLevel="1" x14ac:dyDescent="0.35">
      <c r="A291" s="20" t="s">
        <v>109</v>
      </c>
      <c r="D291" s="17">
        <f>SUM(C285:C290)</f>
        <v>120425</v>
      </c>
      <c r="E291" s="20">
        <f t="shared" ref="E291:P291" si="37">SUM(E285:E290)</f>
        <v>9150</v>
      </c>
      <c r="F291" s="20">
        <f t="shared" si="37"/>
        <v>10392</v>
      </c>
      <c r="G291" s="20">
        <f t="shared" si="37"/>
        <v>13722</v>
      </c>
      <c r="H291" s="21">
        <f t="shared" si="37"/>
        <v>10097</v>
      </c>
      <c r="I291" s="20">
        <f t="shared" si="37"/>
        <v>10584</v>
      </c>
      <c r="J291" s="20">
        <f t="shared" si="37"/>
        <v>10321</v>
      </c>
      <c r="K291" s="20">
        <f t="shared" si="37"/>
        <v>9758</v>
      </c>
      <c r="L291" s="20">
        <f t="shared" si="37"/>
        <v>10223</v>
      </c>
      <c r="M291" s="20">
        <f t="shared" si="37"/>
        <v>11290</v>
      </c>
      <c r="N291" s="21">
        <f t="shared" si="37"/>
        <v>11517</v>
      </c>
      <c r="O291" s="21">
        <f t="shared" si="37"/>
        <v>8378</v>
      </c>
      <c r="P291" s="20">
        <f t="shared" si="37"/>
        <v>0</v>
      </c>
      <c r="R291" s="20">
        <f>SUM(R285:R290)</f>
        <v>115432</v>
      </c>
      <c r="T291" s="21">
        <f>SUM(T285:T290)</f>
        <v>6075.3684210526317</v>
      </c>
      <c r="U291" s="21">
        <f>SUM(U285:U290)</f>
        <v>5809.9780701754389</v>
      </c>
      <c r="V291" s="4"/>
    </row>
    <row r="292" spans="1:22" ht="33.9" customHeight="1" outlineLevel="1" x14ac:dyDescent="0.35">
      <c r="E292" s="20"/>
      <c r="F292" s="20"/>
      <c r="O292" s="21"/>
      <c r="P292" s="20"/>
      <c r="V292" s="4"/>
    </row>
    <row r="293" spans="1:22" ht="33.75" customHeight="1" outlineLevel="1" x14ac:dyDescent="0.4">
      <c r="A293" s="25" t="s">
        <v>39</v>
      </c>
      <c r="B293" s="17"/>
      <c r="O293" s="21"/>
      <c r="V293" s="6" t="s">
        <v>105</v>
      </c>
    </row>
    <row r="294" spans="1:22" ht="33.75" customHeight="1" outlineLevel="1" x14ac:dyDescent="0.35">
      <c r="A294" s="17" t="s">
        <v>80</v>
      </c>
      <c r="B294" s="17">
        <v>28</v>
      </c>
      <c r="C294" s="17">
        <v>18596</v>
      </c>
      <c r="E294" s="19">
        <v>0</v>
      </c>
      <c r="F294" s="19">
        <v>0</v>
      </c>
      <c r="G294" s="20">
        <v>0</v>
      </c>
      <c r="H294" s="21">
        <v>279</v>
      </c>
      <c r="I294" s="20">
        <v>140</v>
      </c>
      <c r="J294" s="20">
        <v>142</v>
      </c>
      <c r="K294" s="20">
        <v>141</v>
      </c>
      <c r="L294" s="20">
        <v>0</v>
      </c>
      <c r="M294" s="20">
        <v>140</v>
      </c>
      <c r="N294" s="21">
        <v>141</v>
      </c>
      <c r="O294" s="21">
        <v>141</v>
      </c>
      <c r="R294" s="20">
        <f t="shared" ref="R294:R300" si="38">SUM(E294:P294)</f>
        <v>1124</v>
      </c>
      <c r="T294" s="21">
        <f t="shared" ref="T294:T299" si="39">(R294/B294)</f>
        <v>40.142857142857146</v>
      </c>
      <c r="U294" s="21">
        <f>SUM(C294/12*11/B294)</f>
        <v>608.79761904761915</v>
      </c>
      <c r="V294" s="3" t="s">
        <v>124</v>
      </c>
    </row>
    <row r="295" spans="1:22" ht="33.75" customHeight="1" outlineLevel="1" x14ac:dyDescent="0.35">
      <c r="A295" s="17" t="s">
        <v>81</v>
      </c>
      <c r="B295" s="17">
        <v>28</v>
      </c>
      <c r="C295" s="17">
        <v>36636</v>
      </c>
      <c r="E295" s="19">
        <v>3205</v>
      </c>
      <c r="F295" s="19">
        <v>2913</v>
      </c>
      <c r="G295" s="20">
        <v>3606</v>
      </c>
      <c r="H295" s="21">
        <v>2737</v>
      </c>
      <c r="I295" s="20">
        <v>2852</v>
      </c>
      <c r="J295" s="20">
        <v>2960</v>
      </c>
      <c r="K295" s="20">
        <v>2880</v>
      </c>
      <c r="L295" s="20">
        <v>2560</v>
      </c>
      <c r="M295" s="20">
        <v>2686</v>
      </c>
      <c r="N295" s="21">
        <v>3233</v>
      </c>
      <c r="O295" s="21">
        <v>3005</v>
      </c>
      <c r="R295" s="20">
        <f t="shared" si="38"/>
        <v>32637</v>
      </c>
      <c r="T295" s="21">
        <f t="shared" si="39"/>
        <v>1165.6071428571429</v>
      </c>
      <c r="U295" s="21">
        <f>SUM(C295/12*11/B295)</f>
        <v>1199.3928571428571</v>
      </c>
      <c r="V295" s="4"/>
    </row>
    <row r="296" spans="1:22" ht="33.75" customHeight="1" outlineLevel="2" x14ac:dyDescent="0.35">
      <c r="A296" s="17" t="s">
        <v>82</v>
      </c>
      <c r="B296" s="17">
        <v>28</v>
      </c>
      <c r="C296" s="17">
        <v>87436</v>
      </c>
      <c r="E296" s="59">
        <v>6444</v>
      </c>
      <c r="F296" s="30">
        <v>5879</v>
      </c>
      <c r="G296" s="49">
        <v>14784</v>
      </c>
      <c r="H296" s="21">
        <v>6341</v>
      </c>
      <c r="I296" s="17">
        <v>7742</v>
      </c>
      <c r="J296" s="17">
        <v>3715</v>
      </c>
      <c r="K296" s="17">
        <v>14054</v>
      </c>
      <c r="L296" s="17">
        <v>5251</v>
      </c>
      <c r="M296" s="17">
        <v>9325</v>
      </c>
      <c r="N296" s="21">
        <v>5571</v>
      </c>
      <c r="O296" s="26">
        <v>5939</v>
      </c>
      <c r="P296" s="24"/>
      <c r="Q296" s="24" t="s">
        <v>146</v>
      </c>
      <c r="R296" s="49">
        <f t="shared" si="38"/>
        <v>85045</v>
      </c>
      <c r="S296" s="17" t="s">
        <v>103</v>
      </c>
      <c r="T296" s="26">
        <f t="shared" si="39"/>
        <v>3037.3214285714284</v>
      </c>
      <c r="U296" s="26">
        <f>SUM(C296/12*11/B296)</f>
        <v>2862.488095238095</v>
      </c>
      <c r="V296" s="4" t="e">
        <f>(#REF!/#REF!)</f>
        <v>#REF!</v>
      </c>
    </row>
    <row r="297" spans="1:22" ht="33.75" customHeight="1" outlineLevel="2" x14ac:dyDescent="0.35">
      <c r="A297" s="17" t="s">
        <v>83</v>
      </c>
      <c r="B297" s="17">
        <v>28</v>
      </c>
      <c r="C297" s="17">
        <v>5600</v>
      </c>
      <c r="E297" s="19">
        <v>467</v>
      </c>
      <c r="F297" s="19">
        <v>467</v>
      </c>
      <c r="G297" s="20">
        <v>467</v>
      </c>
      <c r="H297" s="21">
        <v>467</v>
      </c>
      <c r="I297" s="17">
        <v>467</v>
      </c>
      <c r="J297" s="20">
        <v>467</v>
      </c>
      <c r="K297" s="20">
        <v>467</v>
      </c>
      <c r="L297" s="20">
        <v>467</v>
      </c>
      <c r="M297" s="20">
        <v>467</v>
      </c>
      <c r="N297" s="26">
        <v>467</v>
      </c>
      <c r="O297" s="26">
        <v>467</v>
      </c>
      <c r="R297" s="20">
        <f t="shared" si="38"/>
        <v>5137</v>
      </c>
      <c r="T297" s="21">
        <f t="shared" si="39"/>
        <v>183.46428571428572</v>
      </c>
      <c r="U297" s="21">
        <f>SUM(C297/12*11/B297)</f>
        <v>183.33333333333334</v>
      </c>
      <c r="V297" s="4" t="e">
        <f>(#REF!/#REF!)</f>
        <v>#REF!</v>
      </c>
    </row>
    <row r="298" spans="1:22" ht="33.75" customHeight="1" outlineLevel="2" x14ac:dyDescent="0.35">
      <c r="A298" s="17" t="s">
        <v>84</v>
      </c>
      <c r="B298" s="17">
        <v>28</v>
      </c>
      <c r="C298" s="17">
        <v>25236</v>
      </c>
      <c r="E298" s="21">
        <v>2103</v>
      </c>
      <c r="F298" s="19">
        <v>2103</v>
      </c>
      <c r="G298" s="20">
        <v>2103</v>
      </c>
      <c r="H298" s="21">
        <v>2103</v>
      </c>
      <c r="I298" s="20">
        <v>2103</v>
      </c>
      <c r="J298" s="20">
        <v>2103</v>
      </c>
      <c r="K298" s="20">
        <v>2103</v>
      </c>
      <c r="L298" s="20">
        <v>2103</v>
      </c>
      <c r="M298" s="20">
        <v>2103</v>
      </c>
      <c r="N298" s="26">
        <v>2103</v>
      </c>
      <c r="O298" s="26">
        <v>2103</v>
      </c>
      <c r="R298" s="21">
        <f>SUM(E298:P298)</f>
        <v>23133</v>
      </c>
      <c r="T298" s="21">
        <f t="shared" si="39"/>
        <v>826.17857142857144</v>
      </c>
      <c r="U298" s="21">
        <f>SUM(C298/12*11/B298)</f>
        <v>826.17857142857144</v>
      </c>
      <c r="V298" s="4" t="e">
        <f>(#REF!/#REF!)</f>
        <v>#REF!</v>
      </c>
    </row>
    <row r="299" spans="1:22" ht="33.75" customHeight="1" outlineLevel="2" x14ac:dyDescent="0.35">
      <c r="A299" s="17" t="s">
        <v>116</v>
      </c>
      <c r="B299" s="17">
        <v>28</v>
      </c>
      <c r="C299" s="17">
        <v>739</v>
      </c>
      <c r="E299" s="21">
        <v>0</v>
      </c>
      <c r="F299" s="19">
        <v>0</v>
      </c>
      <c r="G299" s="20">
        <v>0</v>
      </c>
      <c r="H299" s="21">
        <v>0</v>
      </c>
      <c r="I299" s="20">
        <v>0</v>
      </c>
      <c r="J299" s="20">
        <v>0</v>
      </c>
      <c r="K299" s="20">
        <v>0</v>
      </c>
      <c r="L299" s="20">
        <v>0</v>
      </c>
      <c r="M299" s="20">
        <v>0</v>
      </c>
      <c r="N299" s="26">
        <v>0</v>
      </c>
      <c r="O299" s="26">
        <v>0</v>
      </c>
      <c r="R299" s="21">
        <f>SUM(E299:P299)</f>
        <v>0</v>
      </c>
      <c r="T299" s="21">
        <f t="shared" si="39"/>
        <v>0</v>
      </c>
      <c r="U299" s="21">
        <f>SUM(C299/12*11/B299)</f>
        <v>24.193452380952383</v>
      </c>
      <c r="V299" s="4" t="e">
        <f>(#REF!/#REF!)</f>
        <v>#REF!</v>
      </c>
    </row>
    <row r="300" spans="1:22" ht="33.9" customHeight="1" outlineLevel="2" x14ac:dyDescent="0.35">
      <c r="A300" s="17" t="s">
        <v>85</v>
      </c>
      <c r="B300" s="17"/>
      <c r="D300" s="17">
        <f>SUM(C294:C299)</f>
        <v>174243</v>
      </c>
      <c r="E300" s="21">
        <f t="shared" ref="E300:P300" si="40">SUM(E294:E299)</f>
        <v>12219</v>
      </c>
      <c r="F300" s="19">
        <f t="shared" si="40"/>
        <v>11362</v>
      </c>
      <c r="G300" s="20">
        <f t="shared" si="40"/>
        <v>20960</v>
      </c>
      <c r="H300" s="21">
        <f t="shared" si="40"/>
        <v>11927</v>
      </c>
      <c r="I300" s="20">
        <f t="shared" si="40"/>
        <v>13304</v>
      </c>
      <c r="J300" s="20">
        <f t="shared" si="40"/>
        <v>9387</v>
      </c>
      <c r="K300" s="20">
        <f t="shared" si="40"/>
        <v>19645</v>
      </c>
      <c r="L300" s="20">
        <f t="shared" si="40"/>
        <v>10381</v>
      </c>
      <c r="M300" s="20">
        <f t="shared" si="40"/>
        <v>14721</v>
      </c>
      <c r="N300" s="21">
        <f t="shared" si="40"/>
        <v>11515</v>
      </c>
      <c r="O300" s="21">
        <f t="shared" si="40"/>
        <v>11655</v>
      </c>
      <c r="P300" s="23">
        <f t="shared" si="40"/>
        <v>0</v>
      </c>
      <c r="R300" s="20">
        <f t="shared" si="38"/>
        <v>147076</v>
      </c>
      <c r="T300" s="21">
        <f>SUM(T294:T299)</f>
        <v>5252.7142857142853</v>
      </c>
      <c r="U300" s="21">
        <f>SUM(U294:U299)</f>
        <v>5704.3839285714275</v>
      </c>
      <c r="V300" s="4" t="e">
        <f>(#REF!/#REF!)</f>
        <v>#REF!</v>
      </c>
    </row>
    <row r="301" spans="1:22" ht="33.9" customHeight="1" outlineLevel="2" x14ac:dyDescent="0.35">
      <c r="A301" s="17"/>
      <c r="B301" s="17"/>
      <c r="O301" s="21"/>
      <c r="V301" s="4" t="e">
        <f>(#REF!/#REF!)</f>
        <v>#REF!</v>
      </c>
    </row>
    <row r="302" spans="1:22" ht="33.9" customHeight="1" outlineLevel="1" x14ac:dyDescent="0.4">
      <c r="A302" s="61" t="s">
        <v>129</v>
      </c>
      <c r="E302" s="20"/>
      <c r="F302" s="20"/>
      <c r="O302" s="21"/>
      <c r="P302" s="20"/>
      <c r="V302" s="4"/>
    </row>
    <row r="303" spans="1:22" ht="33.9" customHeight="1" outlineLevel="1" x14ac:dyDescent="0.35">
      <c r="A303" s="20" t="s">
        <v>80</v>
      </c>
      <c r="B303" s="20">
        <v>22</v>
      </c>
      <c r="C303" s="17">
        <v>12112</v>
      </c>
      <c r="E303" s="20">
        <v>0</v>
      </c>
      <c r="F303" s="20">
        <v>0</v>
      </c>
      <c r="G303" s="20">
        <v>0</v>
      </c>
      <c r="H303" s="21">
        <v>219</v>
      </c>
      <c r="I303" s="20">
        <v>110</v>
      </c>
      <c r="J303" s="20">
        <v>111</v>
      </c>
      <c r="K303" s="20">
        <v>111</v>
      </c>
      <c r="L303" s="20">
        <v>0</v>
      </c>
      <c r="M303" s="20">
        <v>110</v>
      </c>
      <c r="N303" s="21">
        <v>111</v>
      </c>
      <c r="O303" s="21">
        <v>110</v>
      </c>
      <c r="P303" s="20"/>
      <c r="R303" s="20">
        <f t="shared" ref="R303:R306" si="41">SUM(E303:P303)</f>
        <v>882</v>
      </c>
      <c r="T303" s="21">
        <f t="shared" ref="T303:T308" si="42">(R303/B303)</f>
        <v>40.090909090909093</v>
      </c>
      <c r="U303" s="21">
        <f>SUM(C303/12*11)</f>
        <v>11102.666666666668</v>
      </c>
      <c r="V303" s="4"/>
    </row>
    <row r="304" spans="1:22" ht="33.9" customHeight="1" outlineLevel="1" x14ac:dyDescent="0.35">
      <c r="A304" s="20" t="s">
        <v>81</v>
      </c>
      <c r="B304" s="20">
        <v>22</v>
      </c>
      <c r="C304" s="17">
        <v>26449</v>
      </c>
      <c r="E304" s="20">
        <v>1538</v>
      </c>
      <c r="F304" s="20">
        <v>2069</v>
      </c>
      <c r="G304" s="20">
        <v>2216</v>
      </c>
      <c r="H304" s="21">
        <v>2314</v>
      </c>
      <c r="I304" s="20">
        <v>85</v>
      </c>
      <c r="J304" s="20">
        <v>4650</v>
      </c>
      <c r="K304" s="20">
        <v>2320</v>
      </c>
      <c r="L304" s="20">
        <v>2026</v>
      </c>
      <c r="M304" s="20">
        <v>2374</v>
      </c>
      <c r="N304" s="21">
        <v>2094</v>
      </c>
      <c r="O304" s="21">
        <v>2034</v>
      </c>
      <c r="P304" s="20"/>
      <c r="R304" s="17">
        <f t="shared" si="41"/>
        <v>23720</v>
      </c>
      <c r="T304" s="21">
        <f t="shared" si="42"/>
        <v>1078.1818181818182</v>
      </c>
      <c r="U304" s="21">
        <f>SUM(C304/12*11/B304)</f>
        <v>1102.0416666666667</v>
      </c>
      <c r="V304" s="4"/>
    </row>
    <row r="305" spans="1:22" ht="33.9" customHeight="1" outlineLevel="1" x14ac:dyDescent="0.35">
      <c r="A305" s="20" t="s">
        <v>131</v>
      </c>
      <c r="B305" s="20">
        <v>22</v>
      </c>
      <c r="C305" s="17">
        <v>49634</v>
      </c>
      <c r="E305" s="20">
        <v>4314</v>
      </c>
      <c r="F305" s="20">
        <v>3768</v>
      </c>
      <c r="G305" s="49">
        <v>4657</v>
      </c>
      <c r="H305" s="21">
        <v>3183</v>
      </c>
      <c r="I305" s="17">
        <v>3683</v>
      </c>
      <c r="J305" s="20">
        <v>3442</v>
      </c>
      <c r="K305" s="20">
        <v>3403</v>
      </c>
      <c r="L305" s="20">
        <v>6095</v>
      </c>
      <c r="M305" s="20">
        <v>4078</v>
      </c>
      <c r="N305" s="21">
        <v>2649</v>
      </c>
      <c r="O305" s="26">
        <v>2211</v>
      </c>
      <c r="P305" s="20"/>
      <c r="R305" s="20">
        <f t="shared" si="41"/>
        <v>41483</v>
      </c>
      <c r="T305" s="21">
        <f t="shared" si="42"/>
        <v>1885.590909090909</v>
      </c>
      <c r="U305" s="21">
        <f>SUM(C305/12*11/B305)</f>
        <v>2068.0833333333335</v>
      </c>
      <c r="V305" s="4"/>
    </row>
    <row r="306" spans="1:22" ht="33.9" hidden="1" customHeight="1" outlineLevel="1" x14ac:dyDescent="0.35">
      <c r="A306" s="20" t="s">
        <v>132</v>
      </c>
      <c r="B306" s="20">
        <v>22</v>
      </c>
      <c r="C306" s="17">
        <v>0</v>
      </c>
      <c r="E306" s="20">
        <v>0</v>
      </c>
      <c r="F306" s="20"/>
      <c r="I306" s="17"/>
      <c r="O306" s="21"/>
      <c r="P306" s="20"/>
      <c r="R306" s="20">
        <f t="shared" si="41"/>
        <v>0</v>
      </c>
      <c r="T306" s="21">
        <f t="shared" si="42"/>
        <v>0</v>
      </c>
      <c r="U306" s="21">
        <f>SUM(C306/12*11/B306)</f>
        <v>0</v>
      </c>
      <c r="V306" s="4"/>
    </row>
    <row r="307" spans="1:22" ht="33.9" customHeight="1" outlineLevel="1" x14ac:dyDescent="0.35">
      <c r="A307" s="20" t="s">
        <v>108</v>
      </c>
      <c r="B307" s="20">
        <v>22</v>
      </c>
      <c r="C307" s="17">
        <v>30144</v>
      </c>
      <c r="E307" s="20">
        <v>5523</v>
      </c>
      <c r="F307" s="20">
        <v>5524</v>
      </c>
      <c r="G307" s="20">
        <v>5524</v>
      </c>
      <c r="H307" s="21">
        <v>5524</v>
      </c>
      <c r="I307" s="20">
        <v>5524</v>
      </c>
      <c r="J307" s="20">
        <v>5524</v>
      </c>
      <c r="K307" s="20">
        <v>5524</v>
      </c>
      <c r="L307" s="20">
        <v>5524</v>
      </c>
      <c r="M307" s="20">
        <v>5524</v>
      </c>
      <c r="N307" s="21">
        <v>5524</v>
      </c>
      <c r="O307" s="21">
        <v>5524</v>
      </c>
      <c r="P307" s="20"/>
      <c r="R307" s="20">
        <f>SUM(E307:P307)</f>
        <v>60763</v>
      </c>
      <c r="T307" s="21">
        <f t="shared" si="42"/>
        <v>2761.9545454545455</v>
      </c>
      <c r="U307" s="21">
        <f>SUM(C307/12*11/B307)</f>
        <v>1256</v>
      </c>
      <c r="V307" s="4"/>
    </row>
    <row r="308" spans="1:22" ht="33.9" customHeight="1" outlineLevel="1" x14ac:dyDescent="0.35">
      <c r="A308" s="20" t="s">
        <v>116</v>
      </c>
      <c r="B308" s="20">
        <v>22</v>
      </c>
      <c r="C308" s="17">
        <v>0</v>
      </c>
      <c r="E308" s="19">
        <v>0</v>
      </c>
      <c r="F308" s="19">
        <v>0</v>
      </c>
      <c r="G308" s="20">
        <v>0</v>
      </c>
      <c r="H308" s="21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1">
        <v>0</v>
      </c>
      <c r="O308" s="21">
        <v>0</v>
      </c>
      <c r="R308" s="20">
        <f>SUM(E308:P308)</f>
        <v>0</v>
      </c>
      <c r="T308" s="21">
        <f t="shared" si="42"/>
        <v>0</v>
      </c>
      <c r="U308" s="21">
        <f>SUM(C308/12*11/B308)</f>
        <v>0</v>
      </c>
      <c r="V308" s="4"/>
    </row>
    <row r="309" spans="1:22" ht="33.9" customHeight="1" outlineLevel="1" x14ac:dyDescent="0.35">
      <c r="A309" s="20" t="s">
        <v>133</v>
      </c>
      <c r="D309" s="17">
        <f>SUM(C303:C308)</f>
        <v>118339</v>
      </c>
      <c r="E309" s="19">
        <f t="shared" ref="E309:P309" si="43">SUM(E303:E308)</f>
        <v>11375</v>
      </c>
      <c r="F309" s="19">
        <f t="shared" si="43"/>
        <v>11361</v>
      </c>
      <c r="G309" s="20">
        <f t="shared" si="43"/>
        <v>12397</v>
      </c>
      <c r="H309" s="21">
        <f t="shared" si="43"/>
        <v>11240</v>
      </c>
      <c r="I309" s="20">
        <f t="shared" si="43"/>
        <v>9402</v>
      </c>
      <c r="J309" s="20">
        <f t="shared" si="43"/>
        <v>13727</v>
      </c>
      <c r="K309" s="20">
        <f t="shared" si="43"/>
        <v>11358</v>
      </c>
      <c r="L309" s="20">
        <f t="shared" si="43"/>
        <v>13645</v>
      </c>
      <c r="M309" s="20">
        <f t="shared" si="43"/>
        <v>12086</v>
      </c>
      <c r="N309" s="21">
        <f t="shared" si="43"/>
        <v>10378</v>
      </c>
      <c r="O309" s="21">
        <f t="shared" si="43"/>
        <v>9879</v>
      </c>
      <c r="P309" s="23">
        <f t="shared" si="43"/>
        <v>0</v>
      </c>
      <c r="R309" s="20">
        <f>SUM(R303:R308)</f>
        <v>126848</v>
      </c>
      <c r="T309" s="21">
        <f>SUM(T303:T308)</f>
        <v>5765.818181818182</v>
      </c>
      <c r="U309" s="21">
        <f>SUM(U303:U308)</f>
        <v>15528.791666666668</v>
      </c>
      <c r="V309" s="4"/>
    </row>
    <row r="310" spans="1:22" ht="33.9" customHeight="1" outlineLevel="1" x14ac:dyDescent="0.35">
      <c r="O310" s="21"/>
      <c r="V310" s="4"/>
    </row>
    <row r="311" spans="1:22" ht="33.9" customHeight="1" outlineLevel="1" x14ac:dyDescent="0.35">
      <c r="A311" s="17" t="s">
        <v>155</v>
      </c>
      <c r="O311" s="21"/>
      <c r="V311" s="4"/>
    </row>
    <row r="312" spans="1:22" ht="33.9" customHeight="1" outlineLevel="2" x14ac:dyDescent="0.35">
      <c r="A312" s="17"/>
      <c r="B312" s="17"/>
      <c r="O312" s="21"/>
      <c r="V312" s="4"/>
    </row>
    <row r="313" spans="1:22" ht="33.9" customHeight="1" outlineLevel="2" x14ac:dyDescent="0.35">
      <c r="A313" s="17"/>
      <c r="B313" s="17"/>
      <c r="O313" s="21"/>
      <c r="V313" s="4"/>
    </row>
    <row r="314" spans="1:22" ht="33.9" customHeight="1" x14ac:dyDescent="0.35">
      <c r="A314" s="17"/>
      <c r="B314" s="17"/>
      <c r="O314" s="21"/>
    </row>
    <row r="315" spans="1:22" ht="33.9" customHeight="1" x14ac:dyDescent="0.35">
      <c r="A315" s="45" t="s">
        <v>98</v>
      </c>
      <c r="B315" s="45"/>
      <c r="C315" s="85" t="s">
        <v>0</v>
      </c>
      <c r="D315" s="85"/>
      <c r="E315" s="12" t="s">
        <v>1</v>
      </c>
      <c r="F315" s="12" t="s">
        <v>2</v>
      </c>
      <c r="G315" s="13" t="s">
        <v>3</v>
      </c>
      <c r="H315" s="60" t="s">
        <v>4</v>
      </c>
      <c r="I315" s="13" t="s">
        <v>5</v>
      </c>
      <c r="J315" s="13" t="s">
        <v>20</v>
      </c>
      <c r="K315" s="13" t="s">
        <v>21</v>
      </c>
      <c r="L315" s="13" t="s">
        <v>6</v>
      </c>
      <c r="M315" s="13" t="s">
        <v>7</v>
      </c>
      <c r="N315" s="14" t="s">
        <v>8</v>
      </c>
      <c r="O315" s="15" t="s">
        <v>10</v>
      </c>
      <c r="P315" s="12" t="s">
        <v>9</v>
      </c>
      <c r="Q315" s="16"/>
      <c r="R315" s="13" t="s">
        <v>95</v>
      </c>
      <c r="S315" s="13"/>
      <c r="T315" s="14" t="s">
        <v>93</v>
      </c>
      <c r="U315" s="14" t="s">
        <v>93</v>
      </c>
      <c r="V315" s="6" t="s">
        <v>105</v>
      </c>
    </row>
    <row r="316" spans="1:22" ht="33.9" customHeight="1" x14ac:dyDescent="0.4">
      <c r="A316" s="46" t="s">
        <v>90</v>
      </c>
      <c r="B316" s="17"/>
      <c r="R316" s="13" t="s">
        <v>91</v>
      </c>
      <c r="S316" s="13"/>
      <c r="T316" s="14" t="s">
        <v>91</v>
      </c>
      <c r="U316" s="14" t="s">
        <v>92</v>
      </c>
      <c r="V316" s="3" t="s">
        <v>124</v>
      </c>
    </row>
    <row r="317" spans="1:22" ht="33.75" customHeight="1" outlineLevel="1" x14ac:dyDescent="0.4">
      <c r="A317" s="61" t="s">
        <v>43</v>
      </c>
      <c r="O317" s="21"/>
      <c r="V317" s="4"/>
    </row>
    <row r="318" spans="1:22" ht="33.75" customHeight="1" outlineLevel="1" x14ac:dyDescent="0.35">
      <c r="A318" s="20" t="s">
        <v>80</v>
      </c>
      <c r="B318" s="20">
        <v>1</v>
      </c>
      <c r="C318" s="17">
        <v>1110</v>
      </c>
      <c r="E318" s="19">
        <v>0</v>
      </c>
      <c r="F318" s="19">
        <v>0</v>
      </c>
      <c r="G318" s="20">
        <v>0</v>
      </c>
      <c r="H318" s="21">
        <v>10</v>
      </c>
      <c r="I318" s="20">
        <v>6</v>
      </c>
      <c r="J318" s="20">
        <v>5</v>
      </c>
      <c r="K318" s="20">
        <v>5</v>
      </c>
      <c r="L318" s="20">
        <v>0</v>
      </c>
      <c r="M318" s="20">
        <v>5</v>
      </c>
      <c r="N318" s="21">
        <v>5</v>
      </c>
      <c r="O318" s="21">
        <v>6</v>
      </c>
      <c r="R318" s="20">
        <f t="shared" ref="R318:R323" si="44">SUM(E318:P318)</f>
        <v>42</v>
      </c>
      <c r="T318" s="21">
        <f>(R318/B318)</f>
        <v>42</v>
      </c>
      <c r="U318" s="21">
        <f>SUM(C318/12*11/B318)</f>
        <v>1017.5</v>
      </c>
      <c r="V318" s="4"/>
    </row>
    <row r="319" spans="1:22" ht="33.75" customHeight="1" outlineLevel="1" x14ac:dyDescent="0.35">
      <c r="A319" s="20" t="s">
        <v>81</v>
      </c>
      <c r="B319" s="20">
        <v>1</v>
      </c>
      <c r="C319" s="17">
        <v>235</v>
      </c>
      <c r="E319" s="19">
        <v>0</v>
      </c>
      <c r="F319" s="19">
        <v>0</v>
      </c>
      <c r="G319" s="20">
        <v>0</v>
      </c>
      <c r="H319" s="21">
        <v>0</v>
      </c>
      <c r="I319" s="20">
        <v>0</v>
      </c>
      <c r="J319" s="20">
        <v>0</v>
      </c>
      <c r="K319" s="20">
        <v>0</v>
      </c>
      <c r="L319" s="20">
        <v>0</v>
      </c>
      <c r="M319" s="20">
        <v>0</v>
      </c>
      <c r="N319" s="21">
        <v>0</v>
      </c>
      <c r="O319" s="21">
        <v>0</v>
      </c>
      <c r="R319" s="20">
        <f t="shared" si="44"/>
        <v>0</v>
      </c>
      <c r="T319" s="21">
        <f>(R319/B319)</f>
        <v>0</v>
      </c>
      <c r="U319" s="21">
        <f>SUM(C319/12*11/B319)</f>
        <v>215.41666666666666</v>
      </c>
      <c r="V319" s="4"/>
    </row>
    <row r="320" spans="1:22" ht="33.9" customHeight="1" outlineLevel="2" x14ac:dyDescent="0.35">
      <c r="A320" s="20" t="s">
        <v>82</v>
      </c>
      <c r="B320" s="20">
        <v>1</v>
      </c>
      <c r="C320" s="17">
        <v>4326</v>
      </c>
      <c r="E320" s="19">
        <v>154</v>
      </c>
      <c r="F320" s="19">
        <v>190</v>
      </c>
      <c r="G320" s="49">
        <v>192</v>
      </c>
      <c r="H320" s="21">
        <v>142</v>
      </c>
      <c r="I320" s="20">
        <v>146</v>
      </c>
      <c r="J320" s="20">
        <v>150</v>
      </c>
      <c r="K320" s="20">
        <v>137</v>
      </c>
      <c r="L320" s="20">
        <v>115</v>
      </c>
      <c r="M320" s="20">
        <v>152</v>
      </c>
      <c r="N320" s="21">
        <v>104</v>
      </c>
      <c r="O320" s="21">
        <v>241</v>
      </c>
      <c r="Q320" s="24" t="s">
        <v>146</v>
      </c>
      <c r="R320" s="20">
        <f t="shared" si="44"/>
        <v>1723</v>
      </c>
      <c r="T320" s="21">
        <f>(R320/B320)</f>
        <v>1723</v>
      </c>
      <c r="U320" s="21">
        <f>SUM(C320/12*11/B320)</f>
        <v>3965.5</v>
      </c>
      <c r="V320" s="4" t="e">
        <f>(#REF!/#REF!)</f>
        <v>#REF!</v>
      </c>
    </row>
    <row r="321" spans="1:22" ht="33.9" hidden="1" customHeight="1" outlineLevel="2" x14ac:dyDescent="0.35">
      <c r="A321" s="20" t="s">
        <v>83</v>
      </c>
      <c r="B321" s="20">
        <v>1</v>
      </c>
      <c r="C321" s="17">
        <v>0</v>
      </c>
      <c r="E321" s="19">
        <v>0</v>
      </c>
      <c r="I321" s="17"/>
      <c r="O321" s="21"/>
      <c r="R321" s="20">
        <f t="shared" si="44"/>
        <v>0</v>
      </c>
      <c r="T321" s="21">
        <f>(R321/B321)</f>
        <v>0</v>
      </c>
      <c r="U321" s="21">
        <f>SUM(C321/12*11)</f>
        <v>0</v>
      </c>
      <c r="V321" s="4" t="e">
        <f>(#REF!/#REF!)</f>
        <v>#REF!</v>
      </c>
    </row>
    <row r="322" spans="1:22" ht="33.9" customHeight="1" outlineLevel="2" x14ac:dyDescent="0.35">
      <c r="A322" s="20" t="s">
        <v>116</v>
      </c>
      <c r="B322" s="20">
        <v>1</v>
      </c>
      <c r="C322" s="17">
        <v>69</v>
      </c>
      <c r="E322" s="19">
        <v>0</v>
      </c>
      <c r="F322" s="19">
        <v>68</v>
      </c>
      <c r="G322" s="20">
        <v>0</v>
      </c>
      <c r="H322" s="21">
        <v>0</v>
      </c>
      <c r="I322" s="20">
        <v>0</v>
      </c>
      <c r="J322" s="20">
        <v>0</v>
      </c>
      <c r="K322" s="20">
        <v>0</v>
      </c>
      <c r="L322" s="20">
        <v>0</v>
      </c>
      <c r="M322" s="20">
        <v>0</v>
      </c>
      <c r="N322" s="21">
        <v>0</v>
      </c>
      <c r="O322" s="21">
        <v>0</v>
      </c>
      <c r="R322" s="20">
        <f t="shared" si="44"/>
        <v>68</v>
      </c>
      <c r="T322" s="21">
        <f>(R322/B322)</f>
        <v>68</v>
      </c>
      <c r="U322" s="21">
        <f>SUM(C322/12*11/B322)</f>
        <v>63.25</v>
      </c>
      <c r="V322" s="4"/>
    </row>
    <row r="323" spans="1:22" ht="33.9" customHeight="1" outlineLevel="1" x14ac:dyDescent="0.35">
      <c r="A323" s="20" t="s">
        <v>85</v>
      </c>
      <c r="D323" s="17">
        <f>SUM(C318:C322)</f>
        <v>5740</v>
      </c>
      <c r="E323" s="19">
        <f t="shared" ref="E323:P323" si="45">SUM(E318:E322)</f>
        <v>154</v>
      </c>
      <c r="F323" s="19">
        <f t="shared" si="45"/>
        <v>258</v>
      </c>
      <c r="G323" s="20">
        <f t="shared" si="45"/>
        <v>192</v>
      </c>
      <c r="H323" s="21">
        <f t="shared" si="45"/>
        <v>152</v>
      </c>
      <c r="I323" s="20">
        <f t="shared" si="45"/>
        <v>152</v>
      </c>
      <c r="J323" s="20">
        <f t="shared" si="45"/>
        <v>155</v>
      </c>
      <c r="K323" s="20">
        <f t="shared" si="45"/>
        <v>142</v>
      </c>
      <c r="L323" s="20">
        <f t="shared" si="45"/>
        <v>115</v>
      </c>
      <c r="M323" s="20">
        <f t="shared" si="45"/>
        <v>157</v>
      </c>
      <c r="N323" s="21">
        <f t="shared" si="45"/>
        <v>109</v>
      </c>
      <c r="O323" s="21">
        <f t="shared" si="45"/>
        <v>247</v>
      </c>
      <c r="P323" s="23">
        <f t="shared" si="45"/>
        <v>0</v>
      </c>
      <c r="R323" s="20">
        <f t="shared" si="44"/>
        <v>1833</v>
      </c>
      <c r="T323" s="21">
        <f>SUM(T318:T322)</f>
        <v>1833</v>
      </c>
      <c r="U323" s="21">
        <f>SUM(U318:U322)</f>
        <v>5261.666666666667</v>
      </c>
      <c r="V323" s="4" t="e">
        <f>(#REF!/#REF!)</f>
        <v>#REF!</v>
      </c>
    </row>
    <row r="324" spans="1:22" ht="33.75" customHeight="1" outlineLevel="2" x14ac:dyDescent="0.4">
      <c r="A324" s="25" t="s">
        <v>38</v>
      </c>
      <c r="B324" s="17"/>
      <c r="V324" s="4">
        <f>(R299/C299)</f>
        <v>0</v>
      </c>
    </row>
    <row r="325" spans="1:22" ht="33.75" customHeight="1" outlineLevel="1" x14ac:dyDescent="0.35">
      <c r="A325" s="17" t="s">
        <v>80</v>
      </c>
      <c r="B325" s="17">
        <v>4</v>
      </c>
      <c r="C325" s="17">
        <v>2931</v>
      </c>
      <c r="E325" s="19">
        <v>0</v>
      </c>
      <c r="F325" s="19">
        <v>0</v>
      </c>
      <c r="G325" s="20">
        <v>0</v>
      </c>
      <c r="H325" s="21">
        <v>39</v>
      </c>
      <c r="I325" s="20">
        <v>20</v>
      </c>
      <c r="J325" s="20">
        <v>20</v>
      </c>
      <c r="K325" s="20">
        <v>20</v>
      </c>
      <c r="L325" s="20">
        <v>0</v>
      </c>
      <c r="M325" s="20">
        <v>20</v>
      </c>
      <c r="N325" s="21">
        <v>20</v>
      </c>
      <c r="O325" s="21">
        <v>19</v>
      </c>
      <c r="R325" s="20">
        <f>SUM(E325:P325)</f>
        <v>158</v>
      </c>
      <c r="T325" s="21">
        <f>(R325/B325)</f>
        <v>39.5</v>
      </c>
      <c r="U325" s="21">
        <f>SUM(C325/12*11/B325)</f>
        <v>671.6875</v>
      </c>
      <c r="V325" s="4">
        <f>(R300/D300)</f>
        <v>0.84408555867380608</v>
      </c>
    </row>
    <row r="326" spans="1:22" ht="33.75" customHeight="1" outlineLevel="1" x14ac:dyDescent="0.35">
      <c r="A326" s="17" t="s">
        <v>81</v>
      </c>
      <c r="B326" s="17">
        <v>4</v>
      </c>
      <c r="C326" s="17">
        <v>4845</v>
      </c>
      <c r="E326" s="19">
        <v>408</v>
      </c>
      <c r="F326" s="30">
        <v>436</v>
      </c>
      <c r="G326" s="20">
        <v>434</v>
      </c>
      <c r="H326" s="21">
        <v>380</v>
      </c>
      <c r="I326" s="20">
        <v>427</v>
      </c>
      <c r="J326" s="20">
        <v>425</v>
      </c>
      <c r="K326" s="20">
        <v>405</v>
      </c>
      <c r="L326" s="20">
        <v>393</v>
      </c>
      <c r="M326" s="20">
        <v>407</v>
      </c>
      <c r="N326" s="21">
        <v>521</v>
      </c>
      <c r="O326" s="21">
        <v>482</v>
      </c>
      <c r="R326" s="17">
        <f>SUM(E326:P326)</f>
        <v>4718</v>
      </c>
      <c r="T326" s="21">
        <f>(R326/B326)</f>
        <v>1179.5</v>
      </c>
      <c r="U326" s="21">
        <f>SUM(C326/12*11/B326)</f>
        <v>1110.3125</v>
      </c>
    </row>
    <row r="327" spans="1:22" ht="33.75" customHeight="1" outlineLevel="1" x14ac:dyDescent="0.35">
      <c r="A327" s="17" t="s">
        <v>82</v>
      </c>
      <c r="B327" s="17">
        <v>4</v>
      </c>
      <c r="C327" s="17">
        <v>14121</v>
      </c>
      <c r="E327" s="59">
        <v>886</v>
      </c>
      <c r="F327" s="19">
        <v>831</v>
      </c>
      <c r="G327" s="49">
        <v>746</v>
      </c>
      <c r="H327" s="21">
        <v>1667</v>
      </c>
      <c r="I327" s="20">
        <v>6465</v>
      </c>
      <c r="J327" s="20">
        <v>557</v>
      </c>
      <c r="K327" s="20">
        <v>2251</v>
      </c>
      <c r="L327" s="20">
        <v>1410</v>
      </c>
      <c r="M327" s="20">
        <v>1126</v>
      </c>
      <c r="N327" s="21">
        <v>531</v>
      </c>
      <c r="O327" s="26">
        <v>487</v>
      </c>
      <c r="R327" s="49">
        <f>SUM(E327:P327)</f>
        <v>16957</v>
      </c>
      <c r="T327" s="21">
        <f>(R327/B327)</f>
        <v>4239.25</v>
      </c>
      <c r="U327" s="21">
        <f>SUM(C327/12*11/B327)</f>
        <v>3236.0625</v>
      </c>
      <c r="V327" s="4"/>
    </row>
    <row r="328" spans="1:22" ht="33.75" hidden="1" customHeight="1" outlineLevel="1" x14ac:dyDescent="0.35">
      <c r="A328" s="17" t="s">
        <v>83</v>
      </c>
      <c r="B328" s="17">
        <v>4</v>
      </c>
      <c r="C328" s="17">
        <v>0</v>
      </c>
      <c r="E328" s="19">
        <v>0</v>
      </c>
      <c r="I328" s="17"/>
      <c r="O328" s="21"/>
      <c r="R328" s="20">
        <f>SUM(E328:P328)</f>
        <v>0</v>
      </c>
      <c r="T328" s="21">
        <f>(R328/B328)</f>
        <v>0</v>
      </c>
      <c r="U328" s="21">
        <f>SUM(C328/12*11/B328)</f>
        <v>0</v>
      </c>
      <c r="V328" s="4"/>
    </row>
    <row r="329" spans="1:22" ht="33.75" customHeight="1" outlineLevel="1" x14ac:dyDescent="0.35">
      <c r="A329" s="17" t="s">
        <v>85</v>
      </c>
      <c r="B329" s="17"/>
      <c r="D329" s="17">
        <f>SUM(C325:C328)</f>
        <v>21897</v>
      </c>
      <c r="E329" s="19">
        <f t="shared" ref="E329:P329" si="46">SUM(E325:E328)</f>
        <v>1294</v>
      </c>
      <c r="F329" s="19">
        <f t="shared" si="46"/>
        <v>1267</v>
      </c>
      <c r="G329" s="20">
        <f t="shared" si="46"/>
        <v>1180</v>
      </c>
      <c r="H329" s="21">
        <f t="shared" si="46"/>
        <v>2086</v>
      </c>
      <c r="I329" s="20">
        <f t="shared" si="46"/>
        <v>6912</v>
      </c>
      <c r="J329" s="20">
        <f t="shared" si="46"/>
        <v>1002</v>
      </c>
      <c r="K329" s="20">
        <f t="shared" si="46"/>
        <v>2676</v>
      </c>
      <c r="L329" s="20">
        <f t="shared" si="46"/>
        <v>1803</v>
      </c>
      <c r="M329" s="20">
        <f t="shared" si="46"/>
        <v>1553</v>
      </c>
      <c r="N329" s="21">
        <f t="shared" si="46"/>
        <v>1072</v>
      </c>
      <c r="O329" s="21">
        <f t="shared" si="46"/>
        <v>988</v>
      </c>
      <c r="P329" s="23">
        <f t="shared" si="46"/>
        <v>0</v>
      </c>
      <c r="R329" s="20">
        <f>SUM(E329:P329)</f>
        <v>21833</v>
      </c>
      <c r="T329" s="21">
        <f>SUM(T325:T328)</f>
        <v>5458.25</v>
      </c>
      <c r="U329" s="21">
        <f>SUM(U325:U328)</f>
        <v>5018.0625</v>
      </c>
      <c r="V329" s="4"/>
    </row>
    <row r="330" spans="1:22" ht="33.75" customHeight="1" outlineLevel="1" x14ac:dyDescent="0.4">
      <c r="A330" s="61" t="s">
        <v>140</v>
      </c>
      <c r="E330" s="20"/>
      <c r="F330" s="20"/>
      <c r="O330" s="21"/>
      <c r="P330" s="20"/>
      <c r="V330" s="4"/>
    </row>
    <row r="331" spans="1:22" s="9" customFormat="1" ht="33.75" customHeight="1" x14ac:dyDescent="0.35">
      <c r="A331" s="20" t="s">
        <v>80</v>
      </c>
      <c r="B331" s="20">
        <v>4</v>
      </c>
      <c r="C331" s="17">
        <v>3237</v>
      </c>
      <c r="D331" s="17"/>
      <c r="E331" s="19">
        <v>0</v>
      </c>
      <c r="F331" s="19">
        <v>0</v>
      </c>
      <c r="G331" s="20">
        <v>0</v>
      </c>
      <c r="H331" s="21">
        <v>39</v>
      </c>
      <c r="I331" s="20">
        <v>20</v>
      </c>
      <c r="J331" s="20">
        <v>20</v>
      </c>
      <c r="K331" s="20">
        <v>19</v>
      </c>
      <c r="L331" s="20">
        <v>0</v>
      </c>
      <c r="M331" s="20">
        <v>20</v>
      </c>
      <c r="N331" s="21">
        <v>20</v>
      </c>
      <c r="O331" s="21">
        <v>20</v>
      </c>
      <c r="P331" s="23"/>
      <c r="Q331" s="24"/>
      <c r="R331" s="20">
        <f t="shared" ref="R331:R336" si="47">SUM(E331:P331)</f>
        <v>158</v>
      </c>
      <c r="S331" s="20"/>
      <c r="T331" s="21">
        <f>(R331/B331)</f>
        <v>39.5</v>
      </c>
      <c r="U331" s="21">
        <f>SUM(C331/12*11/B331)</f>
        <v>741.8125</v>
      </c>
      <c r="V331" s="10"/>
    </row>
    <row r="332" spans="1:22" ht="33.9" customHeight="1" outlineLevel="1" x14ac:dyDescent="0.35">
      <c r="A332" s="20" t="s">
        <v>81</v>
      </c>
      <c r="B332" s="20">
        <v>4</v>
      </c>
      <c r="C332" s="17">
        <v>522</v>
      </c>
      <c r="E332" s="19">
        <v>44</v>
      </c>
      <c r="F332" s="19">
        <v>43</v>
      </c>
      <c r="G332" s="20">
        <v>44</v>
      </c>
      <c r="H332" s="21">
        <v>43</v>
      </c>
      <c r="I332" s="20">
        <v>44</v>
      </c>
      <c r="J332" s="20">
        <v>44</v>
      </c>
      <c r="K332" s="20">
        <v>43</v>
      </c>
      <c r="L332" s="20">
        <v>43</v>
      </c>
      <c r="M332" s="20">
        <v>44</v>
      </c>
      <c r="N332" s="21">
        <v>46</v>
      </c>
      <c r="O332" s="20">
        <v>45</v>
      </c>
      <c r="R332" s="21">
        <f t="shared" si="47"/>
        <v>483</v>
      </c>
      <c r="T332" s="21">
        <f>(R332/B332)</f>
        <v>120.75</v>
      </c>
      <c r="U332" s="21">
        <f>SUM(C332/12*11/B332)</f>
        <v>119.625</v>
      </c>
      <c r="V332" s="4"/>
    </row>
    <row r="333" spans="1:22" ht="33.9" customHeight="1" outlineLevel="1" x14ac:dyDescent="0.35">
      <c r="A333" s="20" t="s">
        <v>82</v>
      </c>
      <c r="B333" s="20">
        <v>4</v>
      </c>
      <c r="C333" s="17">
        <v>16208</v>
      </c>
      <c r="E333" s="59">
        <v>572</v>
      </c>
      <c r="F333" s="19">
        <v>1251</v>
      </c>
      <c r="G333" s="49">
        <v>745</v>
      </c>
      <c r="H333" s="21">
        <v>530</v>
      </c>
      <c r="I333" s="20">
        <v>646</v>
      </c>
      <c r="J333" s="20">
        <v>557</v>
      </c>
      <c r="K333" s="20">
        <v>627</v>
      </c>
      <c r="L333" s="20">
        <v>623</v>
      </c>
      <c r="M333" s="20">
        <v>1241</v>
      </c>
      <c r="N333" s="21">
        <v>810</v>
      </c>
      <c r="O333" s="21">
        <v>693</v>
      </c>
      <c r="Q333" s="17"/>
      <c r="R333" s="49">
        <f t="shared" si="47"/>
        <v>8295</v>
      </c>
      <c r="T333" s="21">
        <f>(R333/B333)</f>
        <v>2073.75</v>
      </c>
      <c r="U333" s="21">
        <f>SUM(C333/12*11/B333)</f>
        <v>3714.3333333333335</v>
      </c>
      <c r="V333" s="4"/>
    </row>
    <row r="334" spans="1:22" ht="33.9" customHeight="1" outlineLevel="1" x14ac:dyDescent="0.35">
      <c r="A334" s="20" t="s">
        <v>116</v>
      </c>
      <c r="B334" s="20">
        <v>4</v>
      </c>
      <c r="C334" s="17">
        <v>0</v>
      </c>
      <c r="E334" s="19">
        <v>0</v>
      </c>
      <c r="F334" s="19">
        <v>258</v>
      </c>
      <c r="G334" s="20">
        <v>0</v>
      </c>
      <c r="H334" s="21">
        <v>0</v>
      </c>
      <c r="I334" s="17">
        <v>0</v>
      </c>
      <c r="J334" s="20">
        <v>0</v>
      </c>
      <c r="K334" s="20">
        <v>0</v>
      </c>
      <c r="L334" s="20">
        <v>0</v>
      </c>
      <c r="M334" s="20">
        <v>0</v>
      </c>
      <c r="N334" s="21">
        <v>0</v>
      </c>
      <c r="O334" s="21">
        <v>0</v>
      </c>
      <c r="R334" s="20">
        <f t="shared" si="47"/>
        <v>258</v>
      </c>
      <c r="T334" s="21">
        <f>(R334/B334)</f>
        <v>64.5</v>
      </c>
      <c r="U334" s="21">
        <f>SUM(C334/12*11/B334)</f>
        <v>0</v>
      </c>
      <c r="V334" s="4"/>
    </row>
    <row r="335" spans="1:22" ht="33.9" customHeight="1" outlineLevel="1" x14ac:dyDescent="0.35">
      <c r="A335" s="20" t="s">
        <v>84</v>
      </c>
      <c r="B335" s="20">
        <v>4</v>
      </c>
      <c r="C335" s="17">
        <v>8940</v>
      </c>
      <c r="E335" s="19">
        <v>745</v>
      </c>
      <c r="F335" s="19">
        <v>741</v>
      </c>
      <c r="G335" s="20">
        <v>0</v>
      </c>
      <c r="H335" s="21">
        <v>0</v>
      </c>
      <c r="I335" s="20">
        <v>0</v>
      </c>
      <c r="J335" s="20">
        <v>0</v>
      </c>
      <c r="K335" s="20">
        <v>0</v>
      </c>
      <c r="L335" s="20">
        <v>0</v>
      </c>
      <c r="M335" s="20">
        <v>0</v>
      </c>
      <c r="N335" s="21">
        <v>0</v>
      </c>
      <c r="O335" s="21">
        <v>0</v>
      </c>
      <c r="R335" s="20">
        <f t="shared" si="47"/>
        <v>1486</v>
      </c>
      <c r="T335" s="21">
        <f>(R335/B335)</f>
        <v>371.5</v>
      </c>
      <c r="U335" s="21">
        <f>SUM(C335/12*11/B335)</f>
        <v>2048.75</v>
      </c>
      <c r="V335" s="6" t="s">
        <v>105</v>
      </c>
    </row>
    <row r="336" spans="1:22" ht="33.9" customHeight="1" outlineLevel="1" x14ac:dyDescent="0.35">
      <c r="A336" s="20" t="s">
        <v>85</v>
      </c>
      <c r="D336" s="17">
        <f>SUM(C331:C335)</f>
        <v>28907</v>
      </c>
      <c r="E336" s="19">
        <f t="shared" ref="E336:P336" si="48">SUM(E331:E335)</f>
        <v>1361</v>
      </c>
      <c r="F336" s="19">
        <f t="shared" si="48"/>
        <v>2293</v>
      </c>
      <c r="G336" s="20">
        <f t="shared" si="48"/>
        <v>789</v>
      </c>
      <c r="H336" s="21">
        <f t="shared" si="48"/>
        <v>612</v>
      </c>
      <c r="I336" s="20">
        <f t="shared" si="48"/>
        <v>710</v>
      </c>
      <c r="J336" s="20">
        <f t="shared" si="48"/>
        <v>621</v>
      </c>
      <c r="K336" s="20">
        <f t="shared" si="48"/>
        <v>689</v>
      </c>
      <c r="L336" s="20">
        <f t="shared" si="48"/>
        <v>666</v>
      </c>
      <c r="M336" s="20">
        <f t="shared" si="48"/>
        <v>1305</v>
      </c>
      <c r="N336" s="21">
        <f t="shared" si="48"/>
        <v>876</v>
      </c>
      <c r="O336" s="21">
        <f t="shared" si="48"/>
        <v>758</v>
      </c>
      <c r="P336" s="23">
        <f t="shared" si="48"/>
        <v>0</v>
      </c>
      <c r="R336" s="21">
        <f t="shared" si="47"/>
        <v>10680</v>
      </c>
      <c r="T336" s="21">
        <f>SUM(T331:T335)</f>
        <v>2670</v>
      </c>
      <c r="U336" s="21">
        <f>SUM(U331:U335)</f>
        <v>6624.5208333333339</v>
      </c>
      <c r="V336" s="3" t="s">
        <v>124</v>
      </c>
    </row>
    <row r="337" spans="1:22" ht="33.9" customHeight="1" outlineLevel="1" x14ac:dyDescent="0.4">
      <c r="A337" s="61" t="s">
        <v>149</v>
      </c>
      <c r="O337" s="21"/>
      <c r="R337" s="21"/>
      <c r="V337" s="3"/>
    </row>
    <row r="338" spans="1:22" ht="33.9" customHeight="1" outlineLevel="1" x14ac:dyDescent="0.35">
      <c r="A338" s="20" t="s">
        <v>80</v>
      </c>
      <c r="B338" s="20">
        <v>7</v>
      </c>
      <c r="L338" s="20">
        <v>0</v>
      </c>
      <c r="M338" s="20">
        <v>0</v>
      </c>
      <c r="N338" s="21">
        <v>0</v>
      </c>
      <c r="O338" s="21">
        <v>1566</v>
      </c>
      <c r="R338" s="21">
        <f>SUM(L338:P338)</f>
        <v>1566</v>
      </c>
      <c r="V338" s="3"/>
    </row>
    <row r="339" spans="1:22" ht="33.9" customHeight="1" outlineLevel="1" x14ac:dyDescent="0.35">
      <c r="A339" s="20" t="s">
        <v>81</v>
      </c>
      <c r="B339" s="20">
        <v>7</v>
      </c>
      <c r="L339" s="1">
        <v>0</v>
      </c>
      <c r="M339" s="20">
        <v>43</v>
      </c>
      <c r="N339" s="21">
        <v>802</v>
      </c>
      <c r="O339" s="21">
        <v>524</v>
      </c>
      <c r="R339" s="21">
        <f>SUM(L339:P339)</f>
        <v>1369</v>
      </c>
      <c r="V339" s="3"/>
    </row>
    <row r="340" spans="1:22" ht="33.9" customHeight="1" outlineLevel="1" x14ac:dyDescent="0.35">
      <c r="A340" s="20" t="s">
        <v>82</v>
      </c>
      <c r="B340" s="20">
        <v>7</v>
      </c>
      <c r="L340" s="20">
        <v>375</v>
      </c>
      <c r="M340" s="20">
        <v>1009</v>
      </c>
      <c r="N340" s="21">
        <v>737</v>
      </c>
      <c r="O340" s="21">
        <v>1060</v>
      </c>
      <c r="R340" s="21">
        <f>SUM(L340:P340)</f>
        <v>3181</v>
      </c>
      <c r="V340" s="3"/>
    </row>
    <row r="341" spans="1:22" ht="33.9" customHeight="1" outlineLevel="1" x14ac:dyDescent="0.35">
      <c r="A341" s="20" t="s">
        <v>116</v>
      </c>
      <c r="B341" s="20">
        <v>7</v>
      </c>
      <c r="L341" s="20">
        <v>0</v>
      </c>
      <c r="M341" s="20">
        <v>0</v>
      </c>
      <c r="N341" s="21">
        <v>0</v>
      </c>
      <c r="O341" s="21">
        <v>0</v>
      </c>
      <c r="R341" s="21">
        <v>0</v>
      </c>
      <c r="V341" s="3"/>
    </row>
    <row r="342" spans="1:22" ht="33.9" customHeight="1" outlineLevel="1" x14ac:dyDescent="0.35">
      <c r="A342" s="20" t="s">
        <v>84</v>
      </c>
      <c r="B342" s="20">
        <v>7</v>
      </c>
      <c r="L342" s="20">
        <v>0</v>
      </c>
      <c r="M342" s="20">
        <v>0</v>
      </c>
      <c r="N342" s="21">
        <v>0</v>
      </c>
      <c r="O342" s="21">
        <v>0</v>
      </c>
      <c r="R342" s="20">
        <v>0</v>
      </c>
      <c r="V342" s="4"/>
    </row>
    <row r="343" spans="1:22" ht="33.6" customHeight="1" outlineLevel="1" x14ac:dyDescent="0.35">
      <c r="A343" s="20" t="s">
        <v>85</v>
      </c>
      <c r="E343" s="20"/>
      <c r="F343" s="20"/>
      <c r="L343" s="20">
        <f>SUM(L338:L342)</f>
        <v>375</v>
      </c>
      <c r="M343" s="20">
        <f>SUM(M338:M342)</f>
        <v>1052</v>
      </c>
      <c r="N343" s="21">
        <f>SUM(N338:N342)</f>
        <v>1539</v>
      </c>
      <c r="O343" s="21">
        <f>SUM(O338:O342)</f>
        <v>3150</v>
      </c>
      <c r="P343" s="20"/>
      <c r="R343" s="20">
        <f>SUM(L343:P343)</f>
        <v>6116</v>
      </c>
      <c r="V343" s="4"/>
    </row>
    <row r="344" spans="1:22" ht="33.6" customHeight="1" outlineLevel="1" x14ac:dyDescent="0.4">
      <c r="A344" s="61" t="s">
        <v>150</v>
      </c>
      <c r="B344" s="20">
        <v>3</v>
      </c>
      <c r="E344" s="20"/>
      <c r="F344" s="20"/>
      <c r="O344" s="21"/>
      <c r="P344" s="20"/>
      <c r="V344" s="4"/>
    </row>
    <row r="345" spans="1:22" ht="33.6" customHeight="1" outlineLevel="1" x14ac:dyDescent="0.35">
      <c r="A345" s="20" t="s">
        <v>80</v>
      </c>
      <c r="B345" s="20">
        <v>3</v>
      </c>
      <c r="E345" s="20"/>
      <c r="F345" s="20"/>
      <c r="M345" s="20">
        <v>0</v>
      </c>
      <c r="N345" s="21">
        <v>0</v>
      </c>
      <c r="O345" s="21">
        <v>749</v>
      </c>
      <c r="P345" s="20"/>
      <c r="R345" s="20">
        <f>SUM(M345:P345)</f>
        <v>749</v>
      </c>
      <c r="V345" s="4"/>
    </row>
    <row r="346" spans="1:22" ht="33.6" customHeight="1" outlineLevel="1" x14ac:dyDescent="0.35">
      <c r="A346" s="20" t="s">
        <v>81</v>
      </c>
      <c r="B346" s="20">
        <v>3</v>
      </c>
      <c r="E346" s="20"/>
      <c r="F346" s="20"/>
      <c r="M346" s="20">
        <v>0</v>
      </c>
      <c r="N346" s="21">
        <v>208</v>
      </c>
      <c r="O346" s="21">
        <v>241</v>
      </c>
      <c r="P346" s="20"/>
      <c r="R346" s="20">
        <f>SUM(M346:P346)</f>
        <v>449</v>
      </c>
      <c r="V346" s="4"/>
    </row>
    <row r="347" spans="1:22" ht="33.6" customHeight="1" outlineLevel="1" x14ac:dyDescent="0.35">
      <c r="A347" s="20" t="s">
        <v>82</v>
      </c>
      <c r="B347" s="20">
        <v>3</v>
      </c>
      <c r="E347" s="20"/>
      <c r="F347" s="20"/>
      <c r="M347" s="20">
        <v>315</v>
      </c>
      <c r="N347" s="21">
        <v>299</v>
      </c>
      <c r="O347" s="21">
        <v>482</v>
      </c>
      <c r="P347" s="20"/>
      <c r="R347" s="20">
        <f>SUM(M347:P347)</f>
        <v>1096</v>
      </c>
      <c r="V347" s="4"/>
    </row>
    <row r="348" spans="1:22" ht="33.6" customHeight="1" outlineLevel="1" x14ac:dyDescent="0.35">
      <c r="A348" s="20" t="s">
        <v>116</v>
      </c>
      <c r="B348" s="20">
        <v>3</v>
      </c>
      <c r="E348" s="20"/>
      <c r="F348" s="20"/>
      <c r="M348" s="20">
        <v>0</v>
      </c>
      <c r="N348" s="21">
        <v>0</v>
      </c>
      <c r="O348" s="21">
        <v>0</v>
      </c>
      <c r="P348" s="20"/>
      <c r="R348" s="20">
        <v>0</v>
      </c>
      <c r="V348" s="4"/>
    </row>
    <row r="349" spans="1:22" ht="33.6" customHeight="1" outlineLevel="1" x14ac:dyDescent="0.35">
      <c r="A349" s="20" t="s">
        <v>84</v>
      </c>
      <c r="B349" s="20">
        <v>3</v>
      </c>
      <c r="E349" s="20"/>
      <c r="F349" s="20"/>
      <c r="M349" s="20">
        <v>0</v>
      </c>
      <c r="N349" s="21">
        <v>0</v>
      </c>
      <c r="O349" s="21">
        <v>0</v>
      </c>
      <c r="P349" s="20"/>
      <c r="R349" s="20">
        <v>0</v>
      </c>
      <c r="V349" s="4"/>
    </row>
    <row r="350" spans="1:22" ht="33.6" customHeight="1" outlineLevel="1" x14ac:dyDescent="0.35">
      <c r="A350" s="20" t="s">
        <v>85</v>
      </c>
      <c r="E350" s="20"/>
      <c r="F350" s="20"/>
      <c r="M350" s="20">
        <f>SUM(M345:M349)</f>
        <v>315</v>
      </c>
      <c r="N350" s="21">
        <f>SUM(N345:N349)</f>
        <v>507</v>
      </c>
      <c r="O350" s="21">
        <f>SUM(O345:O349)</f>
        <v>1472</v>
      </c>
      <c r="P350" s="20"/>
      <c r="R350" s="20">
        <f>SUM(M350:P350)</f>
        <v>2294</v>
      </c>
      <c r="V350" s="4"/>
    </row>
    <row r="351" spans="1:22" ht="33.6" customHeight="1" outlineLevel="1" x14ac:dyDescent="0.35">
      <c r="E351" s="20"/>
      <c r="F351" s="20"/>
      <c r="O351" s="21"/>
      <c r="P351" s="20"/>
      <c r="V351" s="4"/>
    </row>
    <row r="352" spans="1:22" ht="33.6" customHeight="1" x14ac:dyDescent="0.35">
      <c r="A352" s="17" t="s">
        <v>154</v>
      </c>
      <c r="V352" s="5"/>
    </row>
    <row r="353" spans="1:22" ht="33.9" customHeight="1" outlineLevel="1" x14ac:dyDescent="0.35">
      <c r="V353" s="4"/>
    </row>
    <row r="354" spans="1:22" ht="33.9" customHeight="1" outlineLevel="1" x14ac:dyDescent="0.35">
      <c r="V354" s="4"/>
    </row>
    <row r="355" spans="1:22" ht="33.6" customHeight="1" outlineLevel="1" x14ac:dyDescent="0.35">
      <c r="E355" s="20"/>
      <c r="F355" s="20"/>
      <c r="O355" s="21"/>
      <c r="P355" s="20"/>
      <c r="V355" s="4"/>
    </row>
    <row r="356" spans="1:22" ht="33.9" customHeight="1" x14ac:dyDescent="0.35">
      <c r="A356" s="20" t="s">
        <v>120</v>
      </c>
      <c r="B356" s="20">
        <v>99</v>
      </c>
      <c r="D356" s="17">
        <v>3000</v>
      </c>
      <c r="E356" s="19">
        <v>100</v>
      </c>
      <c r="F356" s="19">
        <v>150</v>
      </c>
      <c r="G356" s="20">
        <v>285</v>
      </c>
      <c r="H356" s="21">
        <v>150</v>
      </c>
      <c r="I356" s="20">
        <v>50</v>
      </c>
      <c r="J356" s="20">
        <v>285</v>
      </c>
      <c r="K356" s="20">
        <v>500</v>
      </c>
      <c r="L356" s="20">
        <v>50</v>
      </c>
      <c r="M356" s="20">
        <v>277</v>
      </c>
      <c r="N356" s="21">
        <v>142</v>
      </c>
      <c r="O356" s="21">
        <v>0</v>
      </c>
      <c r="R356" s="17">
        <f>SUM(E356:P356)</f>
        <v>1989</v>
      </c>
      <c r="T356" s="21">
        <f>SUM(R356/B356)</f>
        <v>20.09090909090909</v>
      </c>
      <c r="U356" s="21">
        <f>SUM(D356/12*11/B356)</f>
        <v>27.777777777777779</v>
      </c>
      <c r="V356" s="4"/>
    </row>
    <row r="357" spans="1:22" ht="33.9" customHeight="1" x14ac:dyDescent="0.35">
      <c r="A357" s="20" t="s">
        <v>148</v>
      </c>
      <c r="B357" s="20">
        <v>99</v>
      </c>
      <c r="E357" s="19">
        <v>278</v>
      </c>
      <c r="F357" s="77">
        <v>311</v>
      </c>
      <c r="G357" s="20">
        <v>300</v>
      </c>
      <c r="H357" s="21">
        <v>351</v>
      </c>
      <c r="I357" s="20">
        <v>394</v>
      </c>
      <c r="J357" s="20">
        <v>317</v>
      </c>
      <c r="K357" s="20">
        <v>351</v>
      </c>
      <c r="L357" s="20">
        <v>346</v>
      </c>
      <c r="M357" s="20">
        <v>71</v>
      </c>
      <c r="N357" s="21">
        <v>43</v>
      </c>
      <c r="O357" s="21">
        <v>13</v>
      </c>
      <c r="R357" s="17">
        <f>SUM(E357:P357)</f>
        <v>2775</v>
      </c>
      <c r="V357" s="4"/>
    </row>
    <row r="358" spans="1:22" ht="33.9" customHeight="1" x14ac:dyDescent="0.35">
      <c r="A358" s="20" t="s">
        <v>121</v>
      </c>
      <c r="B358" s="20">
        <v>99</v>
      </c>
      <c r="D358" s="17">
        <v>300</v>
      </c>
      <c r="E358" s="19">
        <v>0</v>
      </c>
      <c r="F358" s="19">
        <v>0</v>
      </c>
      <c r="G358" s="20">
        <v>0</v>
      </c>
      <c r="H358" s="21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1">
        <v>0</v>
      </c>
      <c r="O358" s="21">
        <v>0</v>
      </c>
      <c r="R358" s="20">
        <f>SUM(E358:P358)</f>
        <v>0</v>
      </c>
      <c r="T358" s="21">
        <f>SUM(R358/B358)</f>
        <v>0</v>
      </c>
      <c r="U358" s="21">
        <f>SUM(D358/12*11/B358)</f>
        <v>2.7777777777777777</v>
      </c>
      <c r="V358" s="4"/>
    </row>
    <row r="359" spans="1:22" ht="33.9" customHeight="1" x14ac:dyDescent="0.4">
      <c r="A359" s="61" t="s">
        <v>156</v>
      </c>
      <c r="B359" s="34">
        <v>99</v>
      </c>
      <c r="C359" s="27" t="s">
        <v>103</v>
      </c>
      <c r="D359" s="27">
        <f t="shared" ref="D359:P359" si="49">SUM(D250,D258,D264,D273,D291,D300,D309,D323,D329,D336,D356,D357,D358)</f>
        <v>586669</v>
      </c>
      <c r="E359" s="64">
        <f t="shared" si="49"/>
        <v>45905</v>
      </c>
      <c r="F359" s="64">
        <f t="shared" si="49"/>
        <v>43215</v>
      </c>
      <c r="G359" s="65">
        <f t="shared" si="49"/>
        <v>60121</v>
      </c>
      <c r="H359" s="64">
        <f t="shared" si="49"/>
        <v>43594</v>
      </c>
      <c r="I359" s="64">
        <f t="shared" si="49"/>
        <v>49854</v>
      </c>
      <c r="J359" s="65">
        <f t="shared" si="49"/>
        <v>42518</v>
      </c>
      <c r="K359" s="65">
        <f t="shared" si="49"/>
        <v>55921</v>
      </c>
      <c r="L359" s="65">
        <f>SUM(L250,L258,L264,L273,L291,L300,L309,L323,L329,L336,L343,L356,L357,L358)</f>
        <v>44606</v>
      </c>
      <c r="M359" s="65">
        <f>SUM(M250,M258,M264,M273,M291,M300,M309,M323,M329,M336,M343,M350,M356,M357,M358)</f>
        <v>50010</v>
      </c>
      <c r="N359" s="64">
        <f>SUM(N250,N258,N264,N273,N291,N300,N309,N323,N329,N336,N343,N350,N356,N357,N358)</f>
        <v>45719</v>
      </c>
      <c r="O359" s="64">
        <f>SUM(O250,O258,O264,O273,O291,O300,O309,O323,O329,O336,O343,O350,O356,O357,O358)</f>
        <v>44063</v>
      </c>
      <c r="P359" s="65">
        <f t="shared" si="49"/>
        <v>0</v>
      </c>
      <c r="Q359" s="26"/>
      <c r="R359" s="64">
        <f>SUM(R250,R258,R264,R273,R291,R300,R309,R323,R329,R336,R343,R350,R356,R357,R358)</f>
        <v>525526</v>
      </c>
      <c r="S359" s="64"/>
      <c r="T359" s="26">
        <f>(R359/B359)</f>
        <v>5308.3434343434346</v>
      </c>
      <c r="U359" s="26">
        <f>SUM(D359/12*11/B359)</f>
        <v>5432.1203703703713</v>
      </c>
      <c r="V359" s="6" t="s">
        <v>105</v>
      </c>
    </row>
    <row r="360" spans="1:22" ht="33.9" customHeight="1" x14ac:dyDescent="0.35">
      <c r="T360" s="21" t="s">
        <v>103</v>
      </c>
      <c r="V360" s="5" t="s">
        <v>124</v>
      </c>
    </row>
    <row r="361" spans="1:22" ht="33.9" customHeight="1" x14ac:dyDescent="0.35">
      <c r="A361" s="78"/>
      <c r="B361" s="78"/>
      <c r="C361" s="79"/>
      <c r="D361" s="79"/>
      <c r="E361" s="80"/>
      <c r="F361" s="80"/>
      <c r="G361" s="78"/>
      <c r="H361" s="81"/>
      <c r="I361" s="78"/>
      <c r="J361" s="78"/>
      <c r="K361" s="78"/>
      <c r="L361" s="78"/>
      <c r="M361" s="78"/>
      <c r="N361" s="81"/>
      <c r="O361" s="82"/>
      <c r="P361" s="83"/>
      <c r="Q361" s="84"/>
      <c r="R361" s="78"/>
      <c r="S361" s="78"/>
      <c r="T361" s="81"/>
      <c r="U361" s="81"/>
      <c r="V361" s="5"/>
    </row>
    <row r="362" spans="1:22" ht="33.9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2" ht="33.9" customHeight="1" outlineLevel="1" x14ac:dyDescent="0.4">
      <c r="A363" s="66" t="s">
        <v>86</v>
      </c>
      <c r="B363" s="66"/>
      <c r="C363" s="67"/>
      <c r="D363" s="67"/>
      <c r="F363" s="68"/>
      <c r="G363" s="66"/>
      <c r="H363" s="69"/>
      <c r="I363" s="66"/>
      <c r="J363" s="66"/>
      <c r="K363" s="66"/>
      <c r="L363" s="66"/>
      <c r="M363" s="66"/>
      <c r="N363" s="69"/>
      <c r="O363" s="70"/>
      <c r="P363" s="35"/>
      <c r="Q363" s="37"/>
      <c r="R363" s="71" t="s">
        <v>95</v>
      </c>
      <c r="S363" s="71" t="s">
        <v>95</v>
      </c>
      <c r="T363" s="72" t="s">
        <v>93</v>
      </c>
      <c r="U363" s="72" t="s">
        <v>93</v>
      </c>
      <c r="V363" s="4">
        <f>(R376/C376)</f>
        <v>1.3738636363636363</v>
      </c>
    </row>
    <row r="364" spans="1:22" ht="33.9" customHeight="1" outlineLevel="1" x14ac:dyDescent="0.35">
      <c r="A364" s="73" t="s">
        <v>23</v>
      </c>
      <c r="B364" s="73"/>
      <c r="C364" s="45" t="s">
        <v>0</v>
      </c>
      <c r="D364" s="45"/>
      <c r="E364" s="12" t="s">
        <v>1</v>
      </c>
      <c r="F364" s="12" t="s">
        <v>2</v>
      </c>
      <c r="G364" s="13" t="s">
        <v>3</v>
      </c>
      <c r="H364" s="14" t="s">
        <v>4</v>
      </c>
      <c r="I364" s="13" t="s">
        <v>5</v>
      </c>
      <c r="J364" s="13" t="s">
        <v>20</v>
      </c>
      <c r="K364" s="13" t="s">
        <v>21</v>
      </c>
      <c r="L364" s="13" t="s">
        <v>6</v>
      </c>
      <c r="M364" s="13" t="s">
        <v>7</v>
      </c>
      <c r="N364" s="14" t="s">
        <v>8</v>
      </c>
      <c r="O364" s="15" t="s">
        <v>10</v>
      </c>
      <c r="P364" s="12" t="s">
        <v>9</v>
      </c>
      <c r="Q364" s="16"/>
      <c r="R364" s="71" t="s">
        <v>99</v>
      </c>
      <c r="S364" s="71" t="s">
        <v>94</v>
      </c>
      <c r="T364" s="72" t="s">
        <v>91</v>
      </c>
      <c r="U364" s="72" t="s">
        <v>92</v>
      </c>
      <c r="V364" s="4"/>
    </row>
    <row r="365" spans="1:22" ht="33.9" customHeight="1" outlineLevel="1" x14ac:dyDescent="0.35">
      <c r="A365" s="73"/>
      <c r="B365" s="73"/>
      <c r="C365" s="45"/>
      <c r="D365" s="45"/>
      <c r="E365" s="12"/>
      <c r="F365" s="12"/>
      <c r="G365" s="13"/>
      <c r="H365" s="14"/>
      <c r="I365" s="13"/>
      <c r="J365" s="13"/>
      <c r="K365" s="13"/>
      <c r="L365" s="13"/>
      <c r="M365" s="13"/>
      <c r="N365" s="14"/>
      <c r="O365" s="15"/>
      <c r="P365" s="12"/>
      <c r="Q365" s="16"/>
      <c r="R365" s="13"/>
      <c r="S365" s="13"/>
      <c r="T365" s="14"/>
      <c r="U365" s="14"/>
      <c r="V365" s="4">
        <f>(R372/C372)</f>
        <v>1.208</v>
      </c>
    </row>
    <row r="366" spans="1:22" ht="33.9" customHeight="1" outlineLevel="1" x14ac:dyDescent="0.35">
      <c r="A366" s="20" t="s">
        <v>41</v>
      </c>
      <c r="B366" s="20">
        <v>3</v>
      </c>
      <c r="C366" s="74">
        <v>7500</v>
      </c>
      <c r="E366" s="19">
        <v>701</v>
      </c>
      <c r="F366" s="19">
        <v>437</v>
      </c>
      <c r="G366" s="20">
        <v>588</v>
      </c>
      <c r="H366" s="21">
        <v>447</v>
      </c>
      <c r="I366" s="20">
        <v>2184</v>
      </c>
      <c r="J366" s="20">
        <v>428</v>
      </c>
      <c r="K366" s="20">
        <v>506</v>
      </c>
      <c r="L366" s="20">
        <v>405</v>
      </c>
      <c r="M366" s="20">
        <v>518</v>
      </c>
      <c r="N366" s="21">
        <v>373</v>
      </c>
      <c r="O366" s="21">
        <v>2885</v>
      </c>
      <c r="R366" s="54">
        <f>SUM(E366:P366)</f>
        <v>9472</v>
      </c>
      <c r="S366" s="52">
        <f>(C366/12*11)</f>
        <v>6875</v>
      </c>
      <c r="T366" s="21">
        <f>SUM(R366/B366)</f>
        <v>3157.3333333333335</v>
      </c>
      <c r="U366" s="21">
        <f>SUM(C366/12*11/B366)</f>
        <v>2291.6666666666665</v>
      </c>
      <c r="V366" s="4"/>
    </row>
    <row r="367" spans="1:22" ht="33.9" customHeight="1" outlineLevel="1" x14ac:dyDescent="0.35">
      <c r="A367" s="73"/>
      <c r="B367" s="73"/>
      <c r="C367" s="45"/>
      <c r="D367" s="45"/>
      <c r="E367" s="12"/>
      <c r="F367" s="12"/>
      <c r="G367" s="13"/>
      <c r="H367" s="14"/>
      <c r="I367" s="13"/>
      <c r="J367" s="13"/>
      <c r="K367" s="13"/>
      <c r="L367" s="13"/>
      <c r="M367" s="13"/>
      <c r="N367" s="14"/>
      <c r="O367" s="15"/>
      <c r="P367" s="12"/>
      <c r="Q367" s="16"/>
      <c r="R367" s="13"/>
      <c r="S367" s="13"/>
      <c r="T367" s="14"/>
      <c r="U367" s="14"/>
      <c r="V367" s="4"/>
    </row>
    <row r="368" spans="1:22" ht="33.9" customHeight="1" outlineLevel="1" x14ac:dyDescent="0.35">
      <c r="A368" s="20" t="s">
        <v>87</v>
      </c>
      <c r="B368" s="20">
        <v>8</v>
      </c>
      <c r="C368" s="74">
        <v>18000</v>
      </c>
      <c r="E368" s="19">
        <v>2668</v>
      </c>
      <c r="F368" s="19">
        <v>1196</v>
      </c>
      <c r="G368" s="20">
        <v>5064</v>
      </c>
      <c r="H368" s="21">
        <v>1969</v>
      </c>
      <c r="I368" s="20">
        <v>1656</v>
      </c>
      <c r="J368" s="20">
        <v>1753</v>
      </c>
      <c r="K368" s="20">
        <v>2765</v>
      </c>
      <c r="L368" s="20">
        <v>2607</v>
      </c>
      <c r="M368" s="20">
        <v>2269</v>
      </c>
      <c r="N368" s="21">
        <v>3745</v>
      </c>
      <c r="O368" s="21">
        <v>840</v>
      </c>
      <c r="R368" s="54">
        <f>SUM(E368:P368)</f>
        <v>26532</v>
      </c>
      <c r="S368" s="52">
        <f>(C368/12*11)</f>
        <v>16500</v>
      </c>
      <c r="T368" s="21">
        <f>SUM(R368/B368)</f>
        <v>3316.5</v>
      </c>
      <c r="U368" s="21">
        <f>SUM(C368/12*11/B368)</f>
        <v>2062.5</v>
      </c>
      <c r="V368" s="4"/>
    </row>
    <row r="369" spans="1:22" ht="33.9" customHeight="1" outlineLevel="1" x14ac:dyDescent="0.35">
      <c r="C369" s="74"/>
      <c r="O369" s="21"/>
      <c r="R369" s="54"/>
      <c r="S369" s="52"/>
      <c r="V369" s="4">
        <f>(R366/C366)</f>
        <v>1.2629333333333332</v>
      </c>
    </row>
    <row r="370" spans="1:22" ht="33.9" customHeight="1" x14ac:dyDescent="0.35">
      <c r="A370" s="20" t="s">
        <v>44</v>
      </c>
      <c r="B370" s="20">
        <v>4</v>
      </c>
      <c r="C370" s="74">
        <v>10000</v>
      </c>
      <c r="E370" s="19">
        <v>1525</v>
      </c>
      <c r="F370" s="19">
        <v>770</v>
      </c>
      <c r="G370" s="20">
        <v>1082</v>
      </c>
      <c r="H370" s="21">
        <v>891</v>
      </c>
      <c r="I370" s="20">
        <v>915</v>
      </c>
      <c r="J370" s="20">
        <v>764</v>
      </c>
      <c r="K370" s="20">
        <v>692</v>
      </c>
      <c r="L370" s="20">
        <v>597</v>
      </c>
      <c r="M370" s="20">
        <v>747</v>
      </c>
      <c r="N370" s="21">
        <v>512</v>
      </c>
      <c r="O370" s="21">
        <v>442</v>
      </c>
      <c r="R370" s="54">
        <f>SUM(E370:P370)</f>
        <v>8937</v>
      </c>
      <c r="S370" s="52">
        <f>(C370/12*11)</f>
        <v>9166.6666666666679</v>
      </c>
      <c r="T370" s="21">
        <f>SUM(R370/B370)</f>
        <v>2234.25</v>
      </c>
      <c r="U370" s="21">
        <f>SUM(C370/12*11)</f>
        <v>9166.6666666666679</v>
      </c>
    </row>
    <row r="371" spans="1:22" ht="33.9" customHeight="1" x14ac:dyDescent="0.35">
      <c r="C371" s="74"/>
      <c r="O371" s="21"/>
      <c r="R371" s="54"/>
      <c r="S371" s="52"/>
    </row>
    <row r="372" spans="1:22" ht="33.9" customHeight="1" outlineLevel="1" x14ac:dyDescent="0.35">
      <c r="A372" s="20" t="s">
        <v>40</v>
      </c>
      <c r="B372" s="20">
        <v>6</v>
      </c>
      <c r="C372" s="74">
        <v>12000</v>
      </c>
      <c r="E372" s="19">
        <v>2638</v>
      </c>
      <c r="F372" s="19">
        <v>1024</v>
      </c>
      <c r="G372" s="20">
        <v>1135</v>
      </c>
      <c r="H372" s="21">
        <v>796</v>
      </c>
      <c r="I372" s="20">
        <v>811</v>
      </c>
      <c r="J372" s="20">
        <v>835</v>
      </c>
      <c r="K372" s="20">
        <v>3886</v>
      </c>
      <c r="L372" s="20">
        <v>827</v>
      </c>
      <c r="M372" s="20">
        <v>1131</v>
      </c>
      <c r="N372" s="21">
        <v>745</v>
      </c>
      <c r="O372" s="21">
        <v>668</v>
      </c>
      <c r="R372" s="54">
        <f>SUM(E372:P372)</f>
        <v>14496</v>
      </c>
      <c r="S372" s="52">
        <f>(C372/12*11)</f>
        <v>11000</v>
      </c>
      <c r="T372" s="21">
        <f>SUM(R372/B372)</f>
        <v>2416</v>
      </c>
      <c r="U372" s="21">
        <f>SUM(C372/12*11/B372)</f>
        <v>1833.3333333333333</v>
      </c>
      <c r="V372" s="4"/>
    </row>
    <row r="373" spans="1:22" ht="33.9" customHeight="1" outlineLevel="1" x14ac:dyDescent="0.35">
      <c r="C373" s="74"/>
      <c r="O373" s="21"/>
      <c r="R373" s="54"/>
      <c r="S373" s="52"/>
      <c r="V373" s="4"/>
    </row>
    <row r="374" spans="1:22" ht="33.9" customHeight="1" x14ac:dyDescent="0.35">
      <c r="A374" s="20" t="s">
        <v>107</v>
      </c>
      <c r="B374" s="20">
        <v>19</v>
      </c>
      <c r="C374" s="74">
        <v>44000</v>
      </c>
      <c r="E374" s="19">
        <v>3832</v>
      </c>
      <c r="F374" s="19">
        <v>5120</v>
      </c>
      <c r="G374" s="19">
        <v>7945</v>
      </c>
      <c r="H374" s="21">
        <v>4598</v>
      </c>
      <c r="I374" s="19">
        <v>4929</v>
      </c>
      <c r="J374" s="19">
        <v>4590</v>
      </c>
      <c r="K374" s="19">
        <v>4292</v>
      </c>
      <c r="L374" s="20">
        <v>4730</v>
      </c>
      <c r="M374" s="20">
        <v>5712</v>
      </c>
      <c r="N374" s="21">
        <v>5994</v>
      </c>
      <c r="O374" s="21">
        <v>2653</v>
      </c>
      <c r="R374" s="54">
        <f>SUM(E374:P374)</f>
        <v>54395</v>
      </c>
      <c r="S374" s="52">
        <f>(C374/12*11)</f>
        <v>40333.333333333328</v>
      </c>
      <c r="T374" s="21">
        <f>SUM(R374/B374)</f>
        <v>2862.8947368421054</v>
      </c>
      <c r="U374" s="21">
        <f>SUM(C374/12*11/B374)</f>
        <v>2122.8070175438593</v>
      </c>
    </row>
    <row r="375" spans="1:22" ht="33.9" customHeight="1" outlineLevel="1" x14ac:dyDescent="0.35">
      <c r="C375" s="74"/>
      <c r="O375" s="21"/>
      <c r="R375" s="54"/>
      <c r="S375" s="52"/>
      <c r="V375" s="4"/>
    </row>
    <row r="376" spans="1:22" ht="33.9" customHeight="1" outlineLevel="1" x14ac:dyDescent="0.35">
      <c r="A376" s="20" t="s">
        <v>39</v>
      </c>
      <c r="B376" s="20">
        <v>28</v>
      </c>
      <c r="C376" s="74">
        <v>61600</v>
      </c>
      <c r="E376" s="19">
        <v>6444</v>
      </c>
      <c r="F376" s="19">
        <v>5464</v>
      </c>
      <c r="G376" s="20">
        <v>14784</v>
      </c>
      <c r="H376" s="21">
        <v>6341</v>
      </c>
      <c r="I376" s="20">
        <v>7742</v>
      </c>
      <c r="J376" s="20">
        <v>3715</v>
      </c>
      <c r="K376" s="20">
        <v>14054</v>
      </c>
      <c r="L376" s="20">
        <v>5251</v>
      </c>
      <c r="M376" s="20">
        <v>9325</v>
      </c>
      <c r="N376" s="21">
        <v>5571</v>
      </c>
      <c r="O376" s="21">
        <v>5939</v>
      </c>
      <c r="R376" s="54">
        <f>SUM(E376:P376)</f>
        <v>84630</v>
      </c>
      <c r="S376" s="52">
        <f>(C376/12*11)</f>
        <v>56466.666666666664</v>
      </c>
      <c r="T376" s="21">
        <f>SUM(R376/B376)</f>
        <v>3022.5</v>
      </c>
      <c r="U376" s="21">
        <f>SUM(C376/12*11/B376)</f>
        <v>2016.6666666666665</v>
      </c>
      <c r="V376" s="4"/>
    </row>
    <row r="377" spans="1:22" ht="33.9" customHeight="1" outlineLevel="1" x14ac:dyDescent="0.35">
      <c r="C377" s="74"/>
      <c r="O377" s="21"/>
      <c r="R377" s="54"/>
      <c r="S377" s="52"/>
      <c r="V377" s="4">
        <f>(R380/C380)</f>
        <v>0.71791666666666665</v>
      </c>
    </row>
    <row r="378" spans="1:22" ht="33.9" customHeight="1" x14ac:dyDescent="0.35">
      <c r="A378" s="20" t="s">
        <v>134</v>
      </c>
      <c r="B378" s="20">
        <v>22</v>
      </c>
      <c r="C378" s="74">
        <v>41800</v>
      </c>
      <c r="E378" s="19">
        <v>4314</v>
      </c>
      <c r="F378" s="19">
        <v>3768</v>
      </c>
      <c r="G378" s="19">
        <v>4657</v>
      </c>
      <c r="H378" s="21">
        <v>3183</v>
      </c>
      <c r="I378" s="19">
        <v>3683</v>
      </c>
      <c r="J378" s="19">
        <v>3442</v>
      </c>
      <c r="K378" s="19">
        <v>3403</v>
      </c>
      <c r="L378" s="20">
        <v>6095</v>
      </c>
      <c r="M378" s="20">
        <v>4078</v>
      </c>
      <c r="N378" s="21">
        <v>2649</v>
      </c>
      <c r="O378" s="21">
        <v>2211</v>
      </c>
      <c r="R378" s="54">
        <f>SUM(E378:P378)</f>
        <v>41483</v>
      </c>
      <c r="S378" s="52">
        <f>(C378/12*11)</f>
        <v>38316.666666666672</v>
      </c>
      <c r="T378" s="21">
        <f>SUM(R378/B378)</f>
        <v>1885.590909090909</v>
      </c>
      <c r="U378" s="21">
        <f>SUM(C378/12*11/B378)</f>
        <v>1741.666666666667</v>
      </c>
    </row>
    <row r="379" spans="1:22" ht="33.9" customHeight="1" outlineLevel="1" x14ac:dyDescent="0.35">
      <c r="C379" s="74"/>
      <c r="O379" s="21"/>
      <c r="R379" s="54"/>
      <c r="S379" s="52"/>
      <c r="V379" s="4">
        <f>(R370/C370)</f>
        <v>0.89370000000000005</v>
      </c>
    </row>
    <row r="380" spans="1:22" ht="33.9" customHeight="1" outlineLevel="1" x14ac:dyDescent="0.35">
      <c r="A380" s="20" t="s">
        <v>43</v>
      </c>
      <c r="B380" s="20">
        <v>1</v>
      </c>
      <c r="C380" s="74">
        <v>2400</v>
      </c>
      <c r="E380" s="19">
        <v>154</v>
      </c>
      <c r="F380" s="19">
        <v>190</v>
      </c>
      <c r="G380" s="20">
        <v>192</v>
      </c>
      <c r="H380" s="21">
        <v>142</v>
      </c>
      <c r="I380" s="21">
        <v>146</v>
      </c>
      <c r="J380" s="20">
        <v>150</v>
      </c>
      <c r="K380" s="20">
        <v>137</v>
      </c>
      <c r="L380" s="20">
        <v>115</v>
      </c>
      <c r="M380" s="20">
        <v>152</v>
      </c>
      <c r="N380" s="21">
        <v>104</v>
      </c>
      <c r="O380" s="21">
        <v>241</v>
      </c>
      <c r="R380" s="54">
        <f>SUM(E380:P380)</f>
        <v>1723</v>
      </c>
      <c r="S380" s="52">
        <f>(C380/12*11)</f>
        <v>2200</v>
      </c>
      <c r="T380" s="21">
        <f>SUM(R380/B380)</f>
        <v>1723</v>
      </c>
      <c r="U380" s="21">
        <f>SUM(C380/12*11)</f>
        <v>2200</v>
      </c>
      <c r="V380" s="4"/>
    </row>
    <row r="381" spans="1:22" ht="33.9" customHeight="1" x14ac:dyDescent="0.35">
      <c r="C381" s="74"/>
      <c r="O381" s="21"/>
      <c r="R381" s="54"/>
      <c r="S381" s="52"/>
      <c r="V381" s="4">
        <f>(R390/C390)</f>
        <v>1.2761741176470589</v>
      </c>
    </row>
    <row r="382" spans="1:22" ht="33.9" customHeight="1" outlineLevel="1" x14ac:dyDescent="0.35">
      <c r="A382" s="20" t="s">
        <v>88</v>
      </c>
      <c r="B382" s="20">
        <v>4</v>
      </c>
      <c r="C382" s="74">
        <v>7200</v>
      </c>
      <c r="E382" s="19">
        <v>886</v>
      </c>
      <c r="F382" s="19">
        <v>831</v>
      </c>
      <c r="G382" s="20">
        <v>746</v>
      </c>
      <c r="H382" s="21">
        <v>1667</v>
      </c>
      <c r="I382" s="20">
        <v>6465</v>
      </c>
      <c r="J382" s="20">
        <v>557</v>
      </c>
      <c r="K382" s="20">
        <v>2251</v>
      </c>
      <c r="L382" s="20">
        <v>1410</v>
      </c>
      <c r="M382" s="20">
        <v>1126</v>
      </c>
      <c r="N382" s="21">
        <v>531</v>
      </c>
      <c r="O382" s="21">
        <v>487</v>
      </c>
      <c r="R382" s="54">
        <f>SUM(E382:P382)</f>
        <v>16957</v>
      </c>
      <c r="S382" s="52">
        <f>(C382/12*11)</f>
        <v>6600</v>
      </c>
      <c r="T382" s="21">
        <f>SUM(R382/B382)</f>
        <v>4239.25</v>
      </c>
      <c r="U382" s="21">
        <f>SUM(C382/12*11/B382)</f>
        <v>1650</v>
      </c>
      <c r="V382" s="4"/>
    </row>
    <row r="383" spans="1:22" ht="33.9" customHeight="1" x14ac:dyDescent="0.35">
      <c r="C383" s="74"/>
      <c r="O383" s="21"/>
      <c r="R383" s="54"/>
      <c r="S383" s="52"/>
    </row>
    <row r="384" spans="1:22" ht="33.9" customHeight="1" outlineLevel="1" x14ac:dyDescent="0.35">
      <c r="A384" s="20" t="s">
        <v>42</v>
      </c>
      <c r="B384" s="20">
        <v>4</v>
      </c>
      <c r="C384" s="74">
        <v>8000</v>
      </c>
      <c r="E384" s="19">
        <v>572</v>
      </c>
      <c r="F384" s="19">
        <v>1251</v>
      </c>
      <c r="G384" s="20">
        <v>745</v>
      </c>
      <c r="H384" s="21">
        <v>530</v>
      </c>
      <c r="I384" s="20">
        <v>646</v>
      </c>
      <c r="J384" s="20">
        <v>557</v>
      </c>
      <c r="K384" s="20">
        <v>627</v>
      </c>
      <c r="L384" s="20">
        <v>623</v>
      </c>
      <c r="M384" s="20">
        <v>1241</v>
      </c>
      <c r="N384" s="21">
        <v>810</v>
      </c>
      <c r="O384" s="21">
        <v>693</v>
      </c>
      <c r="R384" s="54">
        <f>SUM(E384:P384)</f>
        <v>8295</v>
      </c>
      <c r="S384" s="52">
        <f>(C384/12*11)</f>
        <v>7333.333333333333</v>
      </c>
      <c r="T384" s="21">
        <f>SUM(R384/B384)</f>
        <v>2073.75</v>
      </c>
      <c r="U384" s="21">
        <f>SUM(C384/12*11/B384)</f>
        <v>1833.3333333333333</v>
      </c>
      <c r="V384" s="4"/>
    </row>
    <row r="385" spans="1:21" ht="33.9" customHeight="1" x14ac:dyDescent="0.35">
      <c r="C385" s="74"/>
      <c r="G385" s="19"/>
      <c r="I385" s="19"/>
      <c r="J385" s="19"/>
      <c r="K385" s="19"/>
      <c r="O385" s="21"/>
      <c r="R385" s="54"/>
      <c r="S385" s="52"/>
    </row>
    <row r="386" spans="1:21" ht="33.9" customHeight="1" x14ac:dyDescent="0.35">
      <c r="A386" s="20" t="s">
        <v>149</v>
      </c>
      <c r="B386" s="20">
        <v>7</v>
      </c>
      <c r="L386" s="20">
        <v>375</v>
      </c>
      <c r="M386" s="20">
        <v>1009</v>
      </c>
      <c r="N386" s="21">
        <v>737</v>
      </c>
      <c r="O386" s="21">
        <v>1060</v>
      </c>
    </row>
    <row r="387" spans="1:21" ht="33.9" customHeight="1" x14ac:dyDescent="0.35">
      <c r="C387" s="74"/>
      <c r="O387" s="21"/>
      <c r="R387" s="54"/>
      <c r="S387" s="52"/>
    </row>
    <row r="388" spans="1:21" ht="33.9" customHeight="1" x14ac:dyDescent="0.35">
      <c r="A388" s="20" t="s">
        <v>150</v>
      </c>
      <c r="B388" s="20">
        <v>3</v>
      </c>
      <c r="C388" s="74"/>
      <c r="M388" s="20">
        <v>305</v>
      </c>
      <c r="N388" s="21">
        <v>299</v>
      </c>
      <c r="O388" s="21">
        <v>482</v>
      </c>
      <c r="R388" s="54"/>
      <c r="S388" s="52"/>
    </row>
    <row r="389" spans="1:21" ht="33.9" customHeight="1" x14ac:dyDescent="0.35">
      <c r="C389" s="74"/>
      <c r="O389" s="21"/>
      <c r="R389" s="54"/>
      <c r="S389" s="52"/>
    </row>
    <row r="390" spans="1:21" ht="33.9" customHeight="1" x14ac:dyDescent="0.35">
      <c r="A390" s="75" t="s">
        <v>89</v>
      </c>
      <c r="B390" s="20">
        <f>SUM(B366:B387)</f>
        <v>106</v>
      </c>
      <c r="C390" s="74">
        <f>SUM(C366:C387)</f>
        <v>212500</v>
      </c>
      <c r="E390" s="19">
        <f t="shared" ref="E390:P390" si="50">SUM(E366:E387)</f>
        <v>23734</v>
      </c>
      <c r="F390" s="19">
        <f t="shared" si="50"/>
        <v>20051</v>
      </c>
      <c r="G390" s="20">
        <f t="shared" si="50"/>
        <v>36938</v>
      </c>
      <c r="H390" s="21">
        <f t="shared" si="50"/>
        <v>20564</v>
      </c>
      <c r="I390" s="20">
        <f t="shared" si="50"/>
        <v>29177</v>
      </c>
      <c r="J390" s="20">
        <f t="shared" si="50"/>
        <v>16791</v>
      </c>
      <c r="K390" s="20">
        <f t="shared" si="50"/>
        <v>32613</v>
      </c>
      <c r="L390" s="20">
        <f t="shared" si="50"/>
        <v>23035</v>
      </c>
      <c r="M390" s="20">
        <f>SUM(M366:M389)</f>
        <v>27613</v>
      </c>
      <c r="N390" s="21">
        <f>SUM(N366:N389)</f>
        <v>22070</v>
      </c>
      <c r="O390" s="21">
        <f>SUM(O366:O389)</f>
        <v>18601</v>
      </c>
      <c r="P390" s="23">
        <f t="shared" si="50"/>
        <v>0</v>
      </c>
      <c r="R390" s="54">
        <f>SUM(E390:P390)</f>
        <v>271187</v>
      </c>
      <c r="S390" s="52">
        <f>SUM(C390/12*11)</f>
        <v>194791.66666666666</v>
      </c>
      <c r="T390" s="21">
        <f>SUM(R390/B390)</f>
        <v>2558.367924528302</v>
      </c>
      <c r="U390" s="21">
        <f>SUM(C390/12*11/B390)</f>
        <v>1837.6572327044025</v>
      </c>
    </row>
    <row r="393" spans="1:21" ht="33.9" customHeight="1" x14ac:dyDescent="0.35">
      <c r="A393" s="17"/>
      <c r="B393" s="17"/>
    </row>
    <row r="394" spans="1:21" ht="33.9" customHeight="1" x14ac:dyDescent="0.35">
      <c r="E394" s="20"/>
      <c r="F394" s="20"/>
    </row>
  </sheetData>
  <mergeCells count="9">
    <mergeCell ref="C211:D211"/>
    <mergeCell ref="C242:D242"/>
    <mergeCell ref="C281:D281"/>
    <mergeCell ref="C315:D315"/>
    <mergeCell ref="C64:D64"/>
    <mergeCell ref="C92:D92"/>
    <mergeCell ref="C126:D126"/>
    <mergeCell ref="C154:D154"/>
    <mergeCell ref="C179:D179"/>
  </mergeCells>
  <phoneticPr fontId="0" type="noConversion"/>
  <printOptions horizontalCentered="1" verticalCentered="1"/>
  <pageMargins left="0" right="0.15" top="0.75" bottom="0.25" header="0" footer="0"/>
  <pageSetup scale="38" firstPageNumber="2" orientation="landscape" useFirstPageNumber="1" r:id="rId1"/>
  <headerFooter alignWithMargins="0">
    <oddFooter>&amp;C&amp;20&amp;P&amp;R&amp;20&amp;F</oddFooter>
  </headerFooter>
  <rowBreaks count="11" manualBreakCount="11">
    <brk id="30" max="21" man="1"/>
    <brk id="63" max="21" man="1"/>
    <brk id="91" max="21" man="1"/>
    <brk id="125" max="21" man="1"/>
    <brk id="153" max="21" man="1"/>
    <brk id="178" max="21" man="1"/>
    <brk id="210" max="21" man="1"/>
    <brk id="241" max="21" man="1"/>
    <brk id="280" max="21" man="1"/>
    <brk id="314" max="21" man="1"/>
    <brk id="354" max="21" man="1"/>
  </rowBreaks>
  <ignoredErrors>
    <ignoredError sqref="R358 R3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LOGO COVER</vt:lpstr>
      <vt:lpstr>OPERATING STATEMENT</vt:lpstr>
      <vt:lpstr>'OPERATING STATEMENT'!Print_Area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Community Service Foundation</dc:creator>
  <cp:lastModifiedBy>Marilyn Minor</cp:lastModifiedBy>
  <cp:lastPrinted>2017-10-30T20:47:59Z</cp:lastPrinted>
  <dcterms:created xsi:type="dcterms:W3CDTF">2001-11-02T19:17:27Z</dcterms:created>
  <dcterms:modified xsi:type="dcterms:W3CDTF">2017-10-31T14:21:53Z</dcterms:modified>
</cp:coreProperties>
</file>